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ZÁLOHOVANÉ\VZ\2025\47 - 2025 Rodinný pokoj GYN\_vyhlášení\"/>
    </mc:Choice>
  </mc:AlternateContent>
  <xr:revisionPtr revIDLastSave="0" documentId="13_ncr:1_{55FB5F67-52A0-47D2-BAED-E1548E4E9A7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ON VN" sheetId="12" r:id="rId4"/>
    <sheet name="STAVEBNÍ" sheetId="13" r:id="rId5"/>
    <sheet name="SLP" sheetId="14" r:id="rId6"/>
  </sheets>
  <externalReferences>
    <externalReference r:id="rId7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'ON VN'!$1:$7</definedName>
    <definedName name="_xlnm.Print_Titles" localSheetId="4">STAVEBNÍ!$1:$7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'ON VN'!$A$1:$Y$37</definedName>
    <definedName name="_xlnm.Print_Area" localSheetId="1">Stavba!$A$1:$J$88</definedName>
    <definedName name="_xlnm.Print_Area" localSheetId="4">STAVEBNÍ!$A$1:$Y$356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4" l="1"/>
  <c r="F34" i="14"/>
  <c r="F33" i="14"/>
  <c r="F32" i="14"/>
  <c r="F31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BA203" i="13"/>
  <c r="BA144" i="13"/>
  <c r="BA20" i="13"/>
  <c r="G8" i="13"/>
  <c r="I55" i="1" s="1"/>
  <c r="K8" i="13"/>
  <c r="O8" i="13"/>
  <c r="G9" i="13"/>
  <c r="M9" i="13" s="1"/>
  <c r="M8" i="13" s="1"/>
  <c r="I9" i="13"/>
  <c r="I8" i="13" s="1"/>
  <c r="K9" i="13"/>
  <c r="O9" i="13"/>
  <c r="Q9" i="13"/>
  <c r="Q8" i="13" s="1"/>
  <c r="V9" i="13"/>
  <c r="V8" i="13" s="1"/>
  <c r="V10" i="13"/>
  <c r="G11" i="13"/>
  <c r="M11" i="13" s="1"/>
  <c r="I11" i="13"/>
  <c r="I10" i="13" s="1"/>
  <c r="K11" i="13"/>
  <c r="O11" i="13"/>
  <c r="Q11" i="13"/>
  <c r="Q10" i="13" s="1"/>
  <c r="V11" i="13"/>
  <c r="G14" i="13"/>
  <c r="I14" i="13"/>
  <c r="K14" i="13"/>
  <c r="K10" i="13" s="1"/>
  <c r="O14" i="13"/>
  <c r="O10" i="13" s="1"/>
  <c r="Q14" i="13"/>
  <c r="V14" i="13"/>
  <c r="G15" i="13"/>
  <c r="I15" i="13"/>
  <c r="K15" i="13"/>
  <c r="M15" i="13"/>
  <c r="O15" i="13"/>
  <c r="Q15" i="13"/>
  <c r="V15" i="13"/>
  <c r="G16" i="13"/>
  <c r="M16" i="13" s="1"/>
  <c r="I16" i="13"/>
  <c r="K16" i="13"/>
  <c r="O16" i="13"/>
  <c r="Q16" i="13"/>
  <c r="V16" i="13"/>
  <c r="G23" i="13"/>
  <c r="G22" i="13" s="1"/>
  <c r="I57" i="1" s="1"/>
  <c r="I23" i="13"/>
  <c r="I22" i="13" s="1"/>
  <c r="K23" i="13"/>
  <c r="K22" i="13" s="1"/>
  <c r="O23" i="13"/>
  <c r="O22" i="13" s="1"/>
  <c r="Q23" i="13"/>
  <c r="V23" i="13"/>
  <c r="V22" i="13" s="1"/>
  <c r="G28" i="13"/>
  <c r="M28" i="13" s="1"/>
  <c r="I28" i="13"/>
  <c r="K28" i="13"/>
  <c r="O28" i="13"/>
  <c r="Q28" i="13"/>
  <c r="Q22" i="13" s="1"/>
  <c r="V28" i="13"/>
  <c r="G31" i="13"/>
  <c r="M31" i="13" s="1"/>
  <c r="I31" i="13"/>
  <c r="K31" i="13"/>
  <c r="O31" i="13"/>
  <c r="Q31" i="13"/>
  <c r="V31" i="13"/>
  <c r="G35" i="13"/>
  <c r="M35" i="13" s="1"/>
  <c r="I35" i="13"/>
  <c r="K35" i="13"/>
  <c r="O35" i="13"/>
  <c r="Q35" i="13"/>
  <c r="V35" i="13"/>
  <c r="G39" i="13"/>
  <c r="I58" i="1" s="1"/>
  <c r="K39" i="13"/>
  <c r="O39" i="13"/>
  <c r="G40" i="13"/>
  <c r="I40" i="13"/>
  <c r="I39" i="13" s="1"/>
  <c r="K40" i="13"/>
  <c r="M40" i="13"/>
  <c r="M39" i="13" s="1"/>
  <c r="O40" i="13"/>
  <c r="Q40" i="13"/>
  <c r="Q39" i="13" s="1"/>
  <c r="V40" i="13"/>
  <c r="V39" i="13" s="1"/>
  <c r="K42" i="13"/>
  <c r="G43" i="13"/>
  <c r="I43" i="13"/>
  <c r="I42" i="13" s="1"/>
  <c r="K43" i="13"/>
  <c r="M43" i="13"/>
  <c r="O43" i="13"/>
  <c r="Q43" i="13"/>
  <c r="Q42" i="13" s="1"/>
  <c r="V43" i="13"/>
  <c r="G44" i="13"/>
  <c r="M44" i="13" s="1"/>
  <c r="I44" i="13"/>
  <c r="K44" i="13"/>
  <c r="O44" i="13"/>
  <c r="O42" i="13" s="1"/>
  <c r="Q44" i="13"/>
  <c r="V44" i="13"/>
  <c r="V42" i="13" s="1"/>
  <c r="G45" i="13"/>
  <c r="G42" i="13" s="1"/>
  <c r="I59" i="1" s="1"/>
  <c r="I45" i="13"/>
  <c r="K45" i="13"/>
  <c r="O45" i="13"/>
  <c r="Q45" i="13"/>
  <c r="V45" i="13"/>
  <c r="G48" i="13"/>
  <c r="I60" i="1" s="1"/>
  <c r="K48" i="13"/>
  <c r="O48" i="13"/>
  <c r="V48" i="13"/>
  <c r="G49" i="13"/>
  <c r="M49" i="13" s="1"/>
  <c r="M48" i="13" s="1"/>
  <c r="I49" i="13"/>
  <c r="I48" i="13" s="1"/>
  <c r="K49" i="13"/>
  <c r="O49" i="13"/>
  <c r="Q49" i="13"/>
  <c r="Q48" i="13" s="1"/>
  <c r="V49" i="13"/>
  <c r="V52" i="13"/>
  <c r="G53" i="13"/>
  <c r="I53" i="13"/>
  <c r="I52" i="13" s="1"/>
  <c r="K53" i="13"/>
  <c r="M53" i="13"/>
  <c r="O53" i="13"/>
  <c r="Q53" i="13"/>
  <c r="Q52" i="13" s="1"/>
  <c r="V53" i="13"/>
  <c r="G54" i="13"/>
  <c r="M54" i="13" s="1"/>
  <c r="I54" i="13"/>
  <c r="K54" i="13"/>
  <c r="K52" i="13" s="1"/>
  <c r="O54" i="13"/>
  <c r="O52" i="13" s="1"/>
  <c r="Q54" i="13"/>
  <c r="V54" i="13"/>
  <c r="G60" i="13"/>
  <c r="I60" i="13"/>
  <c r="K60" i="13"/>
  <c r="M60" i="13"/>
  <c r="O60" i="13"/>
  <c r="Q60" i="13"/>
  <c r="V60" i="13"/>
  <c r="K61" i="13"/>
  <c r="O61" i="13"/>
  <c r="V61" i="13"/>
  <c r="G62" i="13"/>
  <c r="G61" i="13" s="1"/>
  <c r="I62" i="1" s="1"/>
  <c r="I62" i="13"/>
  <c r="I61" i="13" s="1"/>
  <c r="K62" i="13"/>
  <c r="O62" i="13"/>
  <c r="Q62" i="13"/>
  <c r="Q61" i="13" s="1"/>
  <c r="V62" i="13"/>
  <c r="V63" i="13"/>
  <c r="G64" i="13"/>
  <c r="M64" i="13" s="1"/>
  <c r="I64" i="13"/>
  <c r="I63" i="13" s="1"/>
  <c r="K64" i="13"/>
  <c r="O64" i="13"/>
  <c r="Q64" i="13"/>
  <c r="Q63" i="13" s="1"/>
  <c r="V64" i="13"/>
  <c r="G65" i="13"/>
  <c r="I65" i="13"/>
  <c r="K65" i="13"/>
  <c r="K63" i="13" s="1"/>
  <c r="O65" i="13"/>
  <c r="O63" i="13" s="1"/>
  <c r="Q65" i="13"/>
  <c r="V65" i="13"/>
  <c r="G66" i="13"/>
  <c r="I66" i="13"/>
  <c r="K66" i="13"/>
  <c r="M66" i="13"/>
  <c r="O66" i="13"/>
  <c r="Q66" i="13"/>
  <c r="V66" i="13"/>
  <c r="G67" i="13"/>
  <c r="M67" i="13" s="1"/>
  <c r="I67" i="13"/>
  <c r="K67" i="13"/>
  <c r="O67" i="13"/>
  <c r="Q67" i="13"/>
  <c r="V67" i="13"/>
  <c r="I68" i="13"/>
  <c r="Q68" i="13"/>
  <c r="G69" i="13"/>
  <c r="G68" i="13" s="1"/>
  <c r="I64" i="1" s="1"/>
  <c r="I69" i="13"/>
  <c r="K69" i="13"/>
  <c r="K68" i="13" s="1"/>
  <c r="O69" i="13"/>
  <c r="O68" i="13" s="1"/>
  <c r="Q69" i="13"/>
  <c r="V69" i="13"/>
  <c r="V68" i="13" s="1"/>
  <c r="G73" i="13"/>
  <c r="I73" i="13"/>
  <c r="K73" i="13"/>
  <c r="K72" i="13" s="1"/>
  <c r="O73" i="13"/>
  <c r="O72" i="13" s="1"/>
  <c r="Q73" i="13"/>
  <c r="V73" i="13"/>
  <c r="V72" i="13" s="1"/>
  <c r="G78" i="13"/>
  <c r="M78" i="13" s="1"/>
  <c r="I78" i="13"/>
  <c r="I72" i="13" s="1"/>
  <c r="K78" i="13"/>
  <c r="O78" i="13"/>
  <c r="Q78" i="13"/>
  <c r="V78" i="13"/>
  <c r="G80" i="13"/>
  <c r="M80" i="13" s="1"/>
  <c r="I80" i="13"/>
  <c r="K80" i="13"/>
  <c r="O80" i="13"/>
  <c r="Q80" i="13"/>
  <c r="V80" i="13"/>
  <c r="G84" i="13"/>
  <c r="M84" i="13" s="1"/>
  <c r="I84" i="13"/>
  <c r="K84" i="13"/>
  <c r="O84" i="13"/>
  <c r="Q84" i="13"/>
  <c r="V84" i="13"/>
  <c r="G87" i="13"/>
  <c r="M87" i="13" s="1"/>
  <c r="I87" i="13"/>
  <c r="K87" i="13"/>
  <c r="O87" i="13"/>
  <c r="Q87" i="13"/>
  <c r="V87" i="13"/>
  <c r="G93" i="13"/>
  <c r="M93" i="13" s="1"/>
  <c r="I93" i="13"/>
  <c r="K93" i="13"/>
  <c r="O93" i="13"/>
  <c r="Q93" i="13"/>
  <c r="V93" i="13"/>
  <c r="G96" i="13"/>
  <c r="M96" i="13" s="1"/>
  <c r="I96" i="13"/>
  <c r="K96" i="13"/>
  <c r="O96" i="13"/>
  <c r="Q96" i="13"/>
  <c r="V96" i="13"/>
  <c r="G100" i="13"/>
  <c r="I100" i="13"/>
  <c r="K100" i="13"/>
  <c r="M100" i="13"/>
  <c r="O100" i="13"/>
  <c r="Q100" i="13"/>
  <c r="Q72" i="13" s="1"/>
  <c r="V100" i="13"/>
  <c r="G101" i="13"/>
  <c r="M101" i="13" s="1"/>
  <c r="I101" i="13"/>
  <c r="K101" i="13"/>
  <c r="O101" i="13"/>
  <c r="Q101" i="13"/>
  <c r="V101" i="13"/>
  <c r="G102" i="13"/>
  <c r="M102" i="13" s="1"/>
  <c r="I102" i="13"/>
  <c r="K102" i="13"/>
  <c r="O102" i="13"/>
  <c r="Q102" i="13"/>
  <c r="V102" i="13"/>
  <c r="G103" i="13"/>
  <c r="M103" i="13" s="1"/>
  <c r="I103" i="13"/>
  <c r="K103" i="13"/>
  <c r="O103" i="13"/>
  <c r="Q103" i="13"/>
  <c r="V103" i="13"/>
  <c r="G104" i="13"/>
  <c r="I104" i="13"/>
  <c r="K104" i="13"/>
  <c r="M104" i="13"/>
  <c r="O104" i="13"/>
  <c r="Q104" i="13"/>
  <c r="V104" i="13"/>
  <c r="G106" i="13"/>
  <c r="M106" i="13" s="1"/>
  <c r="I106" i="13"/>
  <c r="K106" i="13"/>
  <c r="O106" i="13"/>
  <c r="Q106" i="13"/>
  <c r="V106" i="13"/>
  <c r="G112" i="13"/>
  <c r="M112" i="13" s="1"/>
  <c r="I112" i="13"/>
  <c r="K112" i="13"/>
  <c r="O112" i="13"/>
  <c r="Q112" i="13"/>
  <c r="V112" i="13"/>
  <c r="G114" i="13"/>
  <c r="M114" i="13" s="1"/>
  <c r="I114" i="13"/>
  <c r="K114" i="13"/>
  <c r="O114" i="13"/>
  <c r="Q114" i="13"/>
  <c r="V114" i="13"/>
  <c r="G116" i="13"/>
  <c r="I116" i="13"/>
  <c r="K116" i="13"/>
  <c r="M116" i="13"/>
  <c r="O116" i="13"/>
  <c r="Q116" i="13"/>
  <c r="V116" i="13"/>
  <c r="G119" i="13"/>
  <c r="M119" i="13" s="1"/>
  <c r="I119" i="13"/>
  <c r="K119" i="13"/>
  <c r="O119" i="13"/>
  <c r="Q119" i="13"/>
  <c r="V119" i="13"/>
  <c r="I123" i="13"/>
  <c r="Q123" i="13"/>
  <c r="G124" i="13"/>
  <c r="G123" i="13" s="1"/>
  <c r="I66" i="1" s="1"/>
  <c r="I124" i="13"/>
  <c r="K124" i="13"/>
  <c r="K123" i="13" s="1"/>
  <c r="O124" i="13"/>
  <c r="O123" i="13" s="1"/>
  <c r="Q124" i="13"/>
  <c r="V124" i="13"/>
  <c r="V123" i="13" s="1"/>
  <c r="I135" i="13"/>
  <c r="G136" i="13"/>
  <c r="M136" i="13" s="1"/>
  <c r="I136" i="13"/>
  <c r="K136" i="13"/>
  <c r="K135" i="13" s="1"/>
  <c r="O136" i="13"/>
  <c r="O135" i="13" s="1"/>
  <c r="Q136" i="13"/>
  <c r="V136" i="13"/>
  <c r="V135" i="13" s="1"/>
  <c r="G140" i="13"/>
  <c r="M140" i="13" s="1"/>
  <c r="I140" i="13"/>
  <c r="K140" i="13"/>
  <c r="O140" i="13"/>
  <c r="Q140" i="13"/>
  <c r="Q135" i="13" s="1"/>
  <c r="V140" i="13"/>
  <c r="G141" i="13"/>
  <c r="I141" i="13"/>
  <c r="K141" i="13"/>
  <c r="M141" i="13"/>
  <c r="O141" i="13"/>
  <c r="Q141" i="13"/>
  <c r="V141" i="13"/>
  <c r="I142" i="13"/>
  <c r="O142" i="13"/>
  <c r="Q142" i="13"/>
  <c r="G143" i="13"/>
  <c r="G142" i="13" s="1"/>
  <c r="I68" i="1" s="1"/>
  <c r="I143" i="13"/>
  <c r="K143" i="13"/>
  <c r="K142" i="13" s="1"/>
  <c r="O143" i="13"/>
  <c r="Q143" i="13"/>
  <c r="V143" i="13"/>
  <c r="V142" i="13" s="1"/>
  <c r="V146" i="13"/>
  <c r="G147" i="13"/>
  <c r="I147" i="13"/>
  <c r="K147" i="13"/>
  <c r="K146" i="13" s="1"/>
  <c r="O147" i="13"/>
  <c r="O146" i="13" s="1"/>
  <c r="Q147" i="13"/>
  <c r="V147" i="13"/>
  <c r="G148" i="13"/>
  <c r="M148" i="13" s="1"/>
  <c r="I148" i="13"/>
  <c r="I146" i="13" s="1"/>
  <c r="K148" i="13"/>
  <c r="O148" i="13"/>
  <c r="Q148" i="13"/>
  <c r="Q146" i="13" s="1"/>
  <c r="V148" i="13"/>
  <c r="G151" i="13"/>
  <c r="M151" i="13" s="1"/>
  <c r="I151" i="13"/>
  <c r="K151" i="13"/>
  <c r="O151" i="13"/>
  <c r="Q151" i="13"/>
  <c r="V151" i="13"/>
  <c r="K154" i="13"/>
  <c r="G155" i="13"/>
  <c r="G154" i="13" s="1"/>
  <c r="I70" i="1" s="1"/>
  <c r="I155" i="13"/>
  <c r="K155" i="13"/>
  <c r="O155" i="13"/>
  <c r="O154" i="13" s="1"/>
  <c r="Q155" i="13"/>
  <c r="V155" i="13"/>
  <c r="V154" i="13" s="1"/>
  <c r="G156" i="13"/>
  <c r="M156" i="13" s="1"/>
  <c r="I156" i="13"/>
  <c r="I154" i="13" s="1"/>
  <c r="K156" i="13"/>
  <c r="O156" i="13"/>
  <c r="Q156" i="13"/>
  <c r="Q154" i="13" s="1"/>
  <c r="V156" i="13"/>
  <c r="G160" i="13"/>
  <c r="I160" i="13"/>
  <c r="I159" i="13" s="1"/>
  <c r="K160" i="13"/>
  <c r="M160" i="13"/>
  <c r="O160" i="13"/>
  <c r="Q160" i="13"/>
  <c r="V160" i="13"/>
  <c r="G161" i="13"/>
  <c r="G159" i="13" s="1"/>
  <c r="I71" i="1" s="1"/>
  <c r="I161" i="13"/>
  <c r="K161" i="13"/>
  <c r="K159" i="13" s="1"/>
  <c r="O161" i="13"/>
  <c r="O159" i="13" s="1"/>
  <c r="Q161" i="13"/>
  <c r="V161" i="13"/>
  <c r="G163" i="13"/>
  <c r="M163" i="13" s="1"/>
  <c r="I163" i="13"/>
  <c r="K163" i="13"/>
  <c r="O163" i="13"/>
  <c r="Q163" i="13"/>
  <c r="V163" i="13"/>
  <c r="G164" i="13"/>
  <c r="M164" i="13" s="1"/>
  <c r="I164" i="13"/>
  <c r="K164" i="13"/>
  <c r="O164" i="13"/>
  <c r="Q164" i="13"/>
  <c r="V164" i="13"/>
  <c r="G165" i="13"/>
  <c r="I165" i="13"/>
  <c r="K165" i="13"/>
  <c r="M165" i="13"/>
  <c r="O165" i="13"/>
  <c r="Q165" i="13"/>
  <c r="Q159" i="13" s="1"/>
  <c r="V165" i="13"/>
  <c r="G166" i="13"/>
  <c r="M166" i="13" s="1"/>
  <c r="I166" i="13"/>
  <c r="K166" i="13"/>
  <c r="O166" i="13"/>
  <c r="Q166" i="13"/>
  <c r="V166" i="13"/>
  <c r="G167" i="13"/>
  <c r="M167" i="13" s="1"/>
  <c r="I167" i="13"/>
  <c r="K167" i="13"/>
  <c r="O167" i="13"/>
  <c r="Q167" i="13"/>
  <c r="V167" i="13"/>
  <c r="G168" i="13"/>
  <c r="M168" i="13" s="1"/>
  <c r="I168" i="13"/>
  <c r="K168" i="13"/>
  <c r="O168" i="13"/>
  <c r="Q168" i="13"/>
  <c r="V168" i="13"/>
  <c r="V159" i="13" s="1"/>
  <c r="G169" i="13"/>
  <c r="I169" i="13"/>
  <c r="K169" i="13"/>
  <c r="M169" i="13"/>
  <c r="O169" i="13"/>
  <c r="Q169" i="13"/>
  <c r="V169" i="13"/>
  <c r="G170" i="13"/>
  <c r="M170" i="13" s="1"/>
  <c r="I170" i="13"/>
  <c r="K170" i="13"/>
  <c r="O170" i="13"/>
  <c r="Q170" i="13"/>
  <c r="V170" i="13"/>
  <c r="G172" i="13"/>
  <c r="M172" i="13" s="1"/>
  <c r="I172" i="13"/>
  <c r="K172" i="13"/>
  <c r="O172" i="13"/>
  <c r="Q172" i="13"/>
  <c r="V172" i="13"/>
  <c r="G173" i="13"/>
  <c r="M173" i="13" s="1"/>
  <c r="I173" i="13"/>
  <c r="K173" i="13"/>
  <c r="O173" i="13"/>
  <c r="Q173" i="13"/>
  <c r="V173" i="13"/>
  <c r="G174" i="13"/>
  <c r="I174" i="13"/>
  <c r="K174" i="13"/>
  <c r="M174" i="13"/>
  <c r="O174" i="13"/>
  <c r="Q174" i="13"/>
  <c r="V174" i="13"/>
  <c r="G175" i="13"/>
  <c r="I175" i="13"/>
  <c r="K175" i="13"/>
  <c r="M175" i="13"/>
  <c r="O175" i="13"/>
  <c r="Q175" i="13"/>
  <c r="V175" i="13"/>
  <c r="G176" i="13"/>
  <c r="I176" i="13"/>
  <c r="K176" i="13"/>
  <c r="M176" i="13"/>
  <c r="O176" i="13"/>
  <c r="Q176" i="13"/>
  <c r="V176" i="13"/>
  <c r="G177" i="13"/>
  <c r="M177" i="13" s="1"/>
  <c r="I177" i="13"/>
  <c r="K177" i="13"/>
  <c r="O177" i="13"/>
  <c r="Q177" i="13"/>
  <c r="V177" i="13"/>
  <c r="G178" i="13"/>
  <c r="M178" i="13" s="1"/>
  <c r="I178" i="13"/>
  <c r="K178" i="13"/>
  <c r="O178" i="13"/>
  <c r="Q178" i="13"/>
  <c r="V178" i="13"/>
  <c r="V179" i="13"/>
  <c r="G180" i="13"/>
  <c r="M180" i="13" s="1"/>
  <c r="I180" i="13"/>
  <c r="I179" i="13" s="1"/>
  <c r="K180" i="13"/>
  <c r="O180" i="13"/>
  <c r="O179" i="13" s="1"/>
  <c r="Q180" i="13"/>
  <c r="Q179" i="13" s="1"/>
  <c r="V180" i="13"/>
  <c r="G182" i="13"/>
  <c r="M182" i="13" s="1"/>
  <c r="I182" i="13"/>
  <c r="K182" i="13"/>
  <c r="K179" i="13" s="1"/>
  <c r="O182" i="13"/>
  <c r="Q182" i="13"/>
  <c r="V182" i="13"/>
  <c r="G184" i="13"/>
  <c r="I184" i="13"/>
  <c r="I183" i="13" s="1"/>
  <c r="K184" i="13"/>
  <c r="M184" i="13"/>
  <c r="O184" i="13"/>
  <c r="O183" i="13" s="1"/>
  <c r="Q184" i="13"/>
  <c r="V184" i="13"/>
  <c r="V183" i="13" s="1"/>
  <c r="G185" i="13"/>
  <c r="I185" i="13"/>
  <c r="K185" i="13"/>
  <c r="K183" i="13" s="1"/>
  <c r="M185" i="13"/>
  <c r="O185" i="13"/>
  <c r="Q185" i="13"/>
  <c r="Q183" i="13" s="1"/>
  <c r="V185" i="13"/>
  <c r="G186" i="13"/>
  <c r="M186" i="13" s="1"/>
  <c r="I186" i="13"/>
  <c r="K186" i="13"/>
  <c r="O186" i="13"/>
  <c r="Q186" i="13"/>
  <c r="V186" i="13"/>
  <c r="G187" i="13"/>
  <c r="I187" i="13"/>
  <c r="K187" i="13"/>
  <c r="M187" i="13"/>
  <c r="O187" i="13"/>
  <c r="Q187" i="13"/>
  <c r="V187" i="13"/>
  <c r="G188" i="13"/>
  <c r="M188" i="13" s="1"/>
  <c r="I188" i="13"/>
  <c r="K188" i="13"/>
  <c r="O188" i="13"/>
  <c r="Q188" i="13"/>
  <c r="V188" i="13"/>
  <c r="G191" i="13"/>
  <c r="M191" i="13" s="1"/>
  <c r="I191" i="13"/>
  <c r="K191" i="13"/>
  <c r="O191" i="13"/>
  <c r="Q191" i="13"/>
  <c r="V191" i="13"/>
  <c r="G193" i="13"/>
  <c r="M193" i="13" s="1"/>
  <c r="I193" i="13"/>
  <c r="K193" i="13"/>
  <c r="O193" i="13"/>
  <c r="Q193" i="13"/>
  <c r="V193" i="13"/>
  <c r="G194" i="13"/>
  <c r="I194" i="13"/>
  <c r="K194" i="13"/>
  <c r="M194" i="13"/>
  <c r="O194" i="13"/>
  <c r="Q194" i="13"/>
  <c r="V194" i="13"/>
  <c r="G196" i="13"/>
  <c r="M196" i="13" s="1"/>
  <c r="I196" i="13"/>
  <c r="K196" i="13"/>
  <c r="O196" i="13"/>
  <c r="Q196" i="13"/>
  <c r="V196" i="13"/>
  <c r="G197" i="13"/>
  <c r="I197" i="13"/>
  <c r="K197" i="13"/>
  <c r="M197" i="13"/>
  <c r="O197" i="13"/>
  <c r="Q197" i="13"/>
  <c r="V197" i="13"/>
  <c r="G198" i="13"/>
  <c r="M198" i="13" s="1"/>
  <c r="I198" i="13"/>
  <c r="K198" i="13"/>
  <c r="O198" i="13"/>
  <c r="Q198" i="13"/>
  <c r="V198" i="13"/>
  <c r="G202" i="13"/>
  <c r="M202" i="13" s="1"/>
  <c r="I202" i="13"/>
  <c r="K202" i="13"/>
  <c r="O202" i="13"/>
  <c r="Q202" i="13"/>
  <c r="V202" i="13"/>
  <c r="G204" i="13"/>
  <c r="M204" i="13" s="1"/>
  <c r="I204" i="13"/>
  <c r="K204" i="13"/>
  <c r="O204" i="13"/>
  <c r="Q204" i="13"/>
  <c r="V204" i="13"/>
  <c r="G206" i="13"/>
  <c r="M206" i="13" s="1"/>
  <c r="I206" i="13"/>
  <c r="K206" i="13"/>
  <c r="O206" i="13"/>
  <c r="Q206" i="13"/>
  <c r="V206" i="13"/>
  <c r="K207" i="13"/>
  <c r="G208" i="13"/>
  <c r="G207" i="13" s="1"/>
  <c r="I74" i="1" s="1"/>
  <c r="I208" i="13"/>
  <c r="I207" i="13" s="1"/>
  <c r="K208" i="13"/>
  <c r="O208" i="13"/>
  <c r="Q208" i="13"/>
  <c r="Q207" i="13" s="1"/>
  <c r="V208" i="13"/>
  <c r="G210" i="13"/>
  <c r="M210" i="13" s="1"/>
  <c r="I210" i="13"/>
  <c r="K210" i="13"/>
  <c r="O210" i="13"/>
  <c r="O207" i="13" s="1"/>
  <c r="Q210" i="13"/>
  <c r="V210" i="13"/>
  <c r="V207" i="13" s="1"/>
  <c r="I211" i="13"/>
  <c r="K211" i="13"/>
  <c r="Q211" i="13"/>
  <c r="G212" i="13"/>
  <c r="G211" i="13" s="1"/>
  <c r="I75" i="1" s="1"/>
  <c r="I212" i="13"/>
  <c r="K212" i="13"/>
  <c r="O212" i="13"/>
  <c r="O211" i="13" s="1"/>
  <c r="Q212" i="13"/>
  <c r="V212" i="13"/>
  <c r="V211" i="13" s="1"/>
  <c r="G214" i="13"/>
  <c r="I214" i="13"/>
  <c r="K214" i="13"/>
  <c r="K213" i="13" s="1"/>
  <c r="O214" i="13"/>
  <c r="Q214" i="13"/>
  <c r="Q213" i="13" s="1"/>
  <c r="V214" i="13"/>
  <c r="V213" i="13" s="1"/>
  <c r="G216" i="13"/>
  <c r="M216" i="13" s="1"/>
  <c r="I216" i="13"/>
  <c r="I213" i="13" s="1"/>
  <c r="K216" i="13"/>
  <c r="O216" i="13"/>
  <c r="Q216" i="13"/>
  <c r="V216" i="13"/>
  <c r="G217" i="13"/>
  <c r="M217" i="13" s="1"/>
  <c r="I217" i="13"/>
  <c r="K217" i="13"/>
  <c r="O217" i="13"/>
  <c r="Q217" i="13"/>
  <c r="V217" i="13"/>
  <c r="G218" i="13"/>
  <c r="M218" i="13" s="1"/>
  <c r="I218" i="13"/>
  <c r="K218" i="13"/>
  <c r="O218" i="13"/>
  <c r="Q218" i="13"/>
  <c r="V218" i="13"/>
  <c r="G219" i="13"/>
  <c r="I219" i="13"/>
  <c r="K219" i="13"/>
  <c r="M219" i="13"/>
  <c r="O219" i="13"/>
  <c r="O213" i="13" s="1"/>
  <c r="Q219" i="13"/>
  <c r="V219" i="13"/>
  <c r="Q220" i="13"/>
  <c r="G221" i="13"/>
  <c r="I221" i="13"/>
  <c r="I220" i="13" s="1"/>
  <c r="K221" i="13"/>
  <c r="M221" i="13"/>
  <c r="O221" i="13"/>
  <c r="O220" i="13" s="1"/>
  <c r="Q221" i="13"/>
  <c r="V221" i="13"/>
  <c r="V220" i="13" s="1"/>
  <c r="G223" i="13"/>
  <c r="M223" i="13" s="1"/>
  <c r="I223" i="13"/>
  <c r="K223" i="13"/>
  <c r="O223" i="13"/>
  <c r="Q223" i="13"/>
  <c r="V223" i="13"/>
  <c r="G225" i="13"/>
  <c r="M225" i="13" s="1"/>
  <c r="I225" i="13"/>
  <c r="K225" i="13"/>
  <c r="O225" i="13"/>
  <c r="Q225" i="13"/>
  <c r="V225" i="13"/>
  <c r="G226" i="13"/>
  <c r="M226" i="13" s="1"/>
  <c r="I226" i="13"/>
  <c r="K226" i="13"/>
  <c r="O226" i="13"/>
  <c r="Q226" i="13"/>
  <c r="V226" i="13"/>
  <c r="G228" i="13"/>
  <c r="M228" i="13" s="1"/>
  <c r="I228" i="13"/>
  <c r="K228" i="13"/>
  <c r="K220" i="13" s="1"/>
  <c r="O228" i="13"/>
  <c r="Q228" i="13"/>
  <c r="V228" i="13"/>
  <c r="G231" i="13"/>
  <c r="M231" i="13" s="1"/>
  <c r="I231" i="13"/>
  <c r="I230" i="13" s="1"/>
  <c r="K231" i="13"/>
  <c r="K230" i="13" s="1"/>
  <c r="O231" i="13"/>
  <c r="O230" i="13" s="1"/>
  <c r="Q231" i="13"/>
  <c r="V231" i="13"/>
  <c r="V230" i="13" s="1"/>
  <c r="G234" i="13"/>
  <c r="M234" i="13" s="1"/>
  <c r="I234" i="13"/>
  <c r="K234" i="13"/>
  <c r="O234" i="13"/>
  <c r="Q234" i="13"/>
  <c r="Q230" i="13" s="1"/>
  <c r="V234" i="13"/>
  <c r="G240" i="13"/>
  <c r="I240" i="13"/>
  <c r="K240" i="13"/>
  <c r="M240" i="13"/>
  <c r="O240" i="13"/>
  <c r="Q240" i="13"/>
  <c r="V240" i="13"/>
  <c r="G241" i="13"/>
  <c r="M241" i="13" s="1"/>
  <c r="I241" i="13"/>
  <c r="K241" i="13"/>
  <c r="O241" i="13"/>
  <c r="Q241" i="13"/>
  <c r="V241" i="13"/>
  <c r="G242" i="13"/>
  <c r="M242" i="13" s="1"/>
  <c r="I242" i="13"/>
  <c r="K242" i="13"/>
  <c r="O242" i="13"/>
  <c r="Q242" i="13"/>
  <c r="V242" i="13"/>
  <c r="G243" i="13"/>
  <c r="M243" i="13" s="1"/>
  <c r="I243" i="13"/>
  <c r="K243" i="13"/>
  <c r="O243" i="13"/>
  <c r="Q243" i="13"/>
  <c r="V243" i="13"/>
  <c r="G245" i="13"/>
  <c r="M245" i="13" s="1"/>
  <c r="I245" i="13"/>
  <c r="K245" i="13"/>
  <c r="O245" i="13"/>
  <c r="Q245" i="13"/>
  <c r="V245" i="13"/>
  <c r="G247" i="13"/>
  <c r="G246" i="13" s="1"/>
  <c r="I79" i="1" s="1"/>
  <c r="I247" i="13"/>
  <c r="I246" i="13" s="1"/>
  <c r="K247" i="13"/>
  <c r="K246" i="13" s="1"/>
  <c r="M247" i="13"/>
  <c r="M246" i="13" s="1"/>
  <c r="O247" i="13"/>
  <c r="O246" i="13" s="1"/>
  <c r="Q247" i="13"/>
  <c r="V247" i="13"/>
  <c r="V246" i="13" s="1"/>
  <c r="G248" i="13"/>
  <c r="I248" i="13"/>
  <c r="K248" i="13"/>
  <c r="M248" i="13"/>
  <c r="O248" i="13"/>
  <c r="Q248" i="13"/>
  <c r="Q246" i="13" s="1"/>
  <c r="V248" i="13"/>
  <c r="G249" i="13"/>
  <c r="I249" i="13"/>
  <c r="K249" i="13"/>
  <c r="M249" i="13"/>
  <c r="O249" i="13"/>
  <c r="Q249" i="13"/>
  <c r="V249" i="13"/>
  <c r="G250" i="13"/>
  <c r="I250" i="13"/>
  <c r="K250" i="13"/>
  <c r="M250" i="13"/>
  <c r="O250" i="13"/>
  <c r="Q250" i="13"/>
  <c r="V250" i="13"/>
  <c r="G252" i="13"/>
  <c r="I80" i="1" s="1"/>
  <c r="K252" i="13"/>
  <c r="Q252" i="13"/>
  <c r="G253" i="13"/>
  <c r="M253" i="13" s="1"/>
  <c r="M252" i="13" s="1"/>
  <c r="I253" i="13"/>
  <c r="I252" i="13" s="1"/>
  <c r="K253" i="13"/>
  <c r="O253" i="13"/>
  <c r="O252" i="13" s="1"/>
  <c r="Q253" i="13"/>
  <c r="V253" i="13"/>
  <c r="V252" i="13" s="1"/>
  <c r="K255" i="13"/>
  <c r="G256" i="13"/>
  <c r="G255" i="13" s="1"/>
  <c r="I81" i="1" s="1"/>
  <c r="I256" i="13"/>
  <c r="I255" i="13" s="1"/>
  <c r="K256" i="13"/>
  <c r="M256" i="13"/>
  <c r="O256" i="13"/>
  <c r="Q256" i="13"/>
  <c r="Q255" i="13" s="1"/>
  <c r="V256" i="13"/>
  <c r="V255" i="13" s="1"/>
  <c r="G258" i="13"/>
  <c r="I258" i="13"/>
  <c r="K258" i="13"/>
  <c r="M258" i="13"/>
  <c r="O258" i="13"/>
  <c r="O255" i="13" s="1"/>
  <c r="Q258" i="13"/>
  <c r="V258" i="13"/>
  <c r="G266" i="13"/>
  <c r="I266" i="13"/>
  <c r="K266" i="13"/>
  <c r="M266" i="13"/>
  <c r="O266" i="13"/>
  <c r="Q266" i="13"/>
  <c r="V266" i="13"/>
  <c r="G268" i="13"/>
  <c r="I268" i="13"/>
  <c r="I267" i="13" s="1"/>
  <c r="K268" i="13"/>
  <c r="M268" i="13"/>
  <c r="O268" i="13"/>
  <c r="O267" i="13" s="1"/>
  <c r="Q268" i="13"/>
  <c r="Q267" i="13" s="1"/>
  <c r="V268" i="13"/>
  <c r="G271" i="13"/>
  <c r="G267" i="13" s="1"/>
  <c r="I82" i="1" s="1"/>
  <c r="I271" i="13"/>
  <c r="K271" i="13"/>
  <c r="K267" i="13" s="1"/>
  <c r="O271" i="13"/>
  <c r="Q271" i="13"/>
  <c r="V271" i="13"/>
  <c r="G274" i="13"/>
  <c r="M274" i="13" s="1"/>
  <c r="I274" i="13"/>
  <c r="K274" i="13"/>
  <c r="O274" i="13"/>
  <c r="Q274" i="13"/>
  <c r="V274" i="13"/>
  <c r="G278" i="13"/>
  <c r="M278" i="13" s="1"/>
  <c r="I278" i="13"/>
  <c r="K278" i="13"/>
  <c r="O278" i="13"/>
  <c r="Q278" i="13"/>
  <c r="V278" i="13"/>
  <c r="G282" i="13"/>
  <c r="I282" i="13"/>
  <c r="K282" i="13"/>
  <c r="M282" i="13"/>
  <c r="O282" i="13"/>
  <c r="Q282" i="13"/>
  <c r="V282" i="13"/>
  <c r="G285" i="13"/>
  <c r="I285" i="13"/>
  <c r="K285" i="13"/>
  <c r="M285" i="13"/>
  <c r="O285" i="13"/>
  <c r="Q285" i="13"/>
  <c r="V285" i="13"/>
  <c r="G289" i="13"/>
  <c r="M289" i="13" s="1"/>
  <c r="I289" i="13"/>
  <c r="K289" i="13"/>
  <c r="O289" i="13"/>
  <c r="Q289" i="13"/>
  <c r="V289" i="13"/>
  <c r="G290" i="13"/>
  <c r="M290" i="13" s="1"/>
  <c r="I290" i="13"/>
  <c r="K290" i="13"/>
  <c r="O290" i="13"/>
  <c r="Q290" i="13"/>
  <c r="V290" i="13"/>
  <c r="V267" i="13" s="1"/>
  <c r="G292" i="13"/>
  <c r="M292" i="13" s="1"/>
  <c r="I292" i="13"/>
  <c r="K292" i="13"/>
  <c r="O292" i="13"/>
  <c r="Q292" i="13"/>
  <c r="V292" i="13"/>
  <c r="G294" i="13"/>
  <c r="M294" i="13" s="1"/>
  <c r="I294" i="13"/>
  <c r="K294" i="13"/>
  <c r="O294" i="13"/>
  <c r="Q294" i="13"/>
  <c r="V294" i="13"/>
  <c r="G296" i="13"/>
  <c r="M296" i="13" s="1"/>
  <c r="I296" i="13"/>
  <c r="K296" i="13"/>
  <c r="O296" i="13"/>
  <c r="Q296" i="13"/>
  <c r="V296" i="13"/>
  <c r="G298" i="13"/>
  <c r="M298" i="13" s="1"/>
  <c r="I298" i="13"/>
  <c r="K298" i="13"/>
  <c r="O298" i="13"/>
  <c r="Q298" i="13"/>
  <c r="V298" i="13"/>
  <c r="G300" i="13"/>
  <c r="I300" i="13"/>
  <c r="K300" i="13"/>
  <c r="M300" i="13"/>
  <c r="O300" i="13"/>
  <c r="Q300" i="13"/>
  <c r="V300" i="13"/>
  <c r="G301" i="13"/>
  <c r="I301" i="13"/>
  <c r="K301" i="13"/>
  <c r="M301" i="13"/>
  <c r="O301" i="13"/>
  <c r="Q301" i="13"/>
  <c r="V301" i="13"/>
  <c r="G303" i="13"/>
  <c r="I303" i="13"/>
  <c r="K303" i="13"/>
  <c r="M303" i="13"/>
  <c r="O303" i="13"/>
  <c r="Q303" i="13"/>
  <c r="V303" i="13"/>
  <c r="G306" i="13"/>
  <c r="I306" i="13"/>
  <c r="K306" i="13"/>
  <c r="M306" i="13"/>
  <c r="O306" i="13"/>
  <c r="Q306" i="13"/>
  <c r="V306" i="13"/>
  <c r="G307" i="13"/>
  <c r="M307" i="13" s="1"/>
  <c r="I307" i="13"/>
  <c r="K307" i="13"/>
  <c r="O307" i="13"/>
  <c r="Q307" i="13"/>
  <c r="V307" i="13"/>
  <c r="G309" i="13"/>
  <c r="M309" i="13" s="1"/>
  <c r="I309" i="13"/>
  <c r="K309" i="13"/>
  <c r="O309" i="13"/>
  <c r="Q309" i="13"/>
  <c r="V309" i="13"/>
  <c r="G310" i="13"/>
  <c r="I310" i="13"/>
  <c r="K310" i="13"/>
  <c r="M310" i="13"/>
  <c r="O310" i="13"/>
  <c r="Q310" i="13"/>
  <c r="V310" i="13"/>
  <c r="G311" i="13"/>
  <c r="M311" i="13" s="1"/>
  <c r="I311" i="13"/>
  <c r="K311" i="13"/>
  <c r="O311" i="13"/>
  <c r="Q311" i="13"/>
  <c r="V311" i="13"/>
  <c r="G312" i="13"/>
  <c r="M312" i="13" s="1"/>
  <c r="I312" i="13"/>
  <c r="K312" i="13"/>
  <c r="O312" i="13"/>
  <c r="Q312" i="13"/>
  <c r="V312" i="13"/>
  <c r="I313" i="13"/>
  <c r="O313" i="13"/>
  <c r="G314" i="13"/>
  <c r="M314" i="13" s="1"/>
  <c r="I314" i="13"/>
  <c r="K314" i="13"/>
  <c r="K313" i="13" s="1"/>
  <c r="O314" i="13"/>
  <c r="Q314" i="13"/>
  <c r="Q313" i="13" s="1"/>
  <c r="V314" i="13"/>
  <c r="G317" i="13"/>
  <c r="G313" i="13" s="1"/>
  <c r="I83" i="1" s="1"/>
  <c r="I317" i="13"/>
  <c r="K317" i="13"/>
  <c r="O317" i="13"/>
  <c r="Q317" i="13"/>
  <c r="V317" i="13"/>
  <c r="V313" i="13" s="1"/>
  <c r="G320" i="13"/>
  <c r="I320" i="13"/>
  <c r="K320" i="13"/>
  <c r="M320" i="13"/>
  <c r="O320" i="13"/>
  <c r="Q320" i="13"/>
  <c r="V320" i="13"/>
  <c r="G323" i="13"/>
  <c r="I84" i="1" s="1"/>
  <c r="G324" i="13"/>
  <c r="I324" i="13"/>
  <c r="I323" i="13" s="1"/>
  <c r="K324" i="13"/>
  <c r="M324" i="13"/>
  <c r="O324" i="13"/>
  <c r="Q324" i="13"/>
  <c r="V324" i="13"/>
  <c r="V323" i="13" s="1"/>
  <c r="G331" i="13"/>
  <c r="M331" i="13" s="1"/>
  <c r="I331" i="13"/>
  <c r="K331" i="13"/>
  <c r="K323" i="13" s="1"/>
  <c r="O331" i="13"/>
  <c r="O323" i="13" s="1"/>
  <c r="Q331" i="13"/>
  <c r="V331" i="13"/>
  <c r="G332" i="13"/>
  <c r="I332" i="13"/>
  <c r="K332" i="13"/>
  <c r="M332" i="13"/>
  <c r="O332" i="13"/>
  <c r="Q332" i="13"/>
  <c r="V332" i="13"/>
  <c r="G334" i="13"/>
  <c r="I334" i="13"/>
  <c r="K334" i="13"/>
  <c r="M334" i="13"/>
  <c r="O334" i="13"/>
  <c r="Q334" i="13"/>
  <c r="V334" i="13"/>
  <c r="G335" i="13"/>
  <c r="M335" i="13" s="1"/>
  <c r="I335" i="13"/>
  <c r="K335" i="13"/>
  <c r="O335" i="13"/>
  <c r="Q335" i="13"/>
  <c r="Q323" i="13" s="1"/>
  <c r="V335" i="13"/>
  <c r="G340" i="13"/>
  <c r="I340" i="13"/>
  <c r="K340" i="13"/>
  <c r="M340" i="13"/>
  <c r="O340" i="13"/>
  <c r="Q340" i="13"/>
  <c r="V340" i="13"/>
  <c r="G342" i="13"/>
  <c r="M342" i="13" s="1"/>
  <c r="I342" i="13"/>
  <c r="K342" i="13"/>
  <c r="O342" i="13"/>
  <c r="Q342" i="13"/>
  <c r="V342" i="13"/>
  <c r="AE346" i="13"/>
  <c r="F42" i="1" s="1"/>
  <c r="BA25" i="12"/>
  <c r="BA23" i="12"/>
  <c r="BA21" i="12"/>
  <c r="BA16" i="12"/>
  <c r="BA14" i="12"/>
  <c r="BA12" i="12"/>
  <c r="BA10" i="12"/>
  <c r="G8" i="12"/>
  <c r="I86" i="1" s="1"/>
  <c r="I19" i="1" s="1"/>
  <c r="V8" i="12"/>
  <c r="G9" i="12"/>
  <c r="M9" i="12" s="1"/>
  <c r="I9" i="12"/>
  <c r="I8" i="12" s="1"/>
  <c r="K9" i="12"/>
  <c r="K8" i="12" s="1"/>
  <c r="O9" i="12"/>
  <c r="Q9" i="12"/>
  <c r="V9" i="12"/>
  <c r="G11" i="12"/>
  <c r="M11" i="12" s="1"/>
  <c r="I11" i="12"/>
  <c r="K11" i="12"/>
  <c r="O11" i="12"/>
  <c r="Q11" i="12"/>
  <c r="V11" i="12"/>
  <c r="G13" i="12"/>
  <c r="M13" i="12" s="1"/>
  <c r="I13" i="12"/>
  <c r="K13" i="12"/>
  <c r="O13" i="12"/>
  <c r="Q13" i="12"/>
  <c r="V13" i="12"/>
  <c r="G15" i="12"/>
  <c r="I15" i="12"/>
  <c r="K15" i="12"/>
  <c r="M15" i="12"/>
  <c r="O15" i="12"/>
  <c r="O8" i="12" s="1"/>
  <c r="Q15" i="12"/>
  <c r="V15" i="12"/>
  <c r="G17" i="12"/>
  <c r="I17" i="12"/>
  <c r="K17" i="12"/>
  <c r="M17" i="12"/>
  <c r="O17" i="12"/>
  <c r="Q17" i="12"/>
  <c r="Q8" i="12" s="1"/>
  <c r="V17" i="12"/>
  <c r="K19" i="12"/>
  <c r="O19" i="12"/>
  <c r="Q19" i="12"/>
  <c r="V19" i="12"/>
  <c r="G20" i="12"/>
  <c r="I20" i="12"/>
  <c r="K20" i="12"/>
  <c r="M20" i="12"/>
  <c r="O20" i="12"/>
  <c r="Q20" i="12"/>
  <c r="V20" i="12"/>
  <c r="G22" i="12"/>
  <c r="M22" i="12" s="1"/>
  <c r="I22" i="12"/>
  <c r="K22" i="12"/>
  <c r="O22" i="12"/>
  <c r="Q22" i="12"/>
  <c r="V22" i="12"/>
  <c r="G24" i="12"/>
  <c r="M24" i="12" s="1"/>
  <c r="I24" i="12"/>
  <c r="I19" i="12" s="1"/>
  <c r="K24" i="12"/>
  <c r="O24" i="12"/>
  <c r="Q24" i="12"/>
  <c r="V24" i="12"/>
  <c r="AE27" i="12"/>
  <c r="F41" i="1" s="1"/>
  <c r="J28" i="1"/>
  <c r="J26" i="1"/>
  <c r="G38" i="1"/>
  <c r="F38" i="1"/>
  <c r="J23" i="1"/>
  <c r="J24" i="1"/>
  <c r="J25" i="1"/>
  <c r="J27" i="1"/>
  <c r="E24" i="1"/>
  <c r="E26" i="1"/>
  <c r="M323" i="13" l="1"/>
  <c r="M317" i="13"/>
  <c r="M313" i="13" s="1"/>
  <c r="M255" i="13"/>
  <c r="G220" i="13"/>
  <c r="I77" i="1" s="1"/>
  <c r="G213" i="13"/>
  <c r="I76" i="1" s="1"/>
  <c r="M212" i="13"/>
  <c r="M211" i="13" s="1"/>
  <c r="M208" i="13"/>
  <c r="M207" i="13" s="1"/>
  <c r="G183" i="13"/>
  <c r="I73" i="1" s="1"/>
  <c r="G179" i="13"/>
  <c r="I72" i="1" s="1"/>
  <c r="M155" i="13"/>
  <c r="M154" i="13" s="1"/>
  <c r="G146" i="13"/>
  <c r="I69" i="1" s="1"/>
  <c r="M135" i="13"/>
  <c r="G135" i="13"/>
  <c r="I67" i="1" s="1"/>
  <c r="G72" i="13"/>
  <c r="I65" i="1" s="1"/>
  <c r="G63" i="13"/>
  <c r="I63" i="1" s="1"/>
  <c r="M62" i="13"/>
  <c r="M61" i="13" s="1"/>
  <c r="G52" i="13"/>
  <c r="I61" i="1" s="1"/>
  <c r="M45" i="13"/>
  <c r="M42" i="13" s="1"/>
  <c r="AF346" i="13"/>
  <c r="G42" i="1" s="1"/>
  <c r="H42" i="1" s="1"/>
  <c r="I42" i="1" s="1"/>
  <c r="M19" i="12"/>
  <c r="F40" i="1"/>
  <c r="F39" i="1"/>
  <c r="F44" i="1" s="1"/>
  <c r="G23" i="1" s="1"/>
  <c r="A23" i="1" s="1"/>
  <c r="F30" i="14"/>
  <c r="F36" i="14" s="1"/>
  <c r="M230" i="13"/>
  <c r="M220" i="13"/>
  <c r="M183" i="13"/>
  <c r="M179" i="13"/>
  <c r="M52" i="13"/>
  <c r="M69" i="13"/>
  <c r="M68" i="13" s="1"/>
  <c r="M23" i="13"/>
  <c r="M22" i="13" s="1"/>
  <c r="G230" i="13"/>
  <c r="I78" i="1" s="1"/>
  <c r="M143" i="13"/>
  <c r="M142" i="13" s="1"/>
  <c r="M73" i="13"/>
  <c r="M72" i="13" s="1"/>
  <c r="M271" i="13"/>
  <c r="M267" i="13" s="1"/>
  <c r="M214" i="13"/>
  <c r="M213" i="13" s="1"/>
  <c r="M161" i="13"/>
  <c r="M159" i="13" s="1"/>
  <c r="M147" i="13"/>
  <c r="M146" i="13" s="1"/>
  <c r="M124" i="13"/>
  <c r="M123" i="13" s="1"/>
  <c r="M65" i="13"/>
  <c r="M63" i="13" s="1"/>
  <c r="M14" i="13"/>
  <c r="M10" i="13" s="1"/>
  <c r="G10" i="13"/>
  <c r="M8" i="12"/>
  <c r="G19" i="12"/>
  <c r="I87" i="1" s="1"/>
  <c r="I20" i="1" s="1"/>
  <c r="AF27" i="12"/>
  <c r="I85" i="1" l="1"/>
  <c r="I18" i="1" s="1"/>
  <c r="G43" i="1"/>
  <c r="H43" i="1" s="1"/>
  <c r="I43" i="1" s="1"/>
  <c r="I17" i="1"/>
  <c r="G346" i="13"/>
  <c r="I56" i="1"/>
  <c r="I16" i="1" s="1"/>
  <c r="G27" i="12"/>
  <c r="G41" i="1"/>
  <c r="G39" i="1"/>
  <c r="H39" i="1" s="1"/>
  <c r="A24" i="1"/>
  <c r="G24" i="1"/>
  <c r="I21" i="1" l="1"/>
  <c r="I88" i="1"/>
  <c r="J76" i="1" s="1"/>
  <c r="G44" i="1"/>
  <c r="H41" i="1"/>
  <c r="I39" i="1"/>
  <c r="J58" i="1" l="1"/>
  <c r="J85" i="1"/>
  <c r="J71" i="1"/>
  <c r="J83" i="1"/>
  <c r="J82" i="1"/>
  <c r="J84" i="1"/>
  <c r="J60" i="1"/>
  <c r="J66" i="1"/>
  <c r="J61" i="1"/>
  <c r="J68" i="1"/>
  <c r="J69" i="1"/>
  <c r="J78" i="1"/>
  <c r="J67" i="1"/>
  <c r="J77" i="1"/>
  <c r="J63" i="1"/>
  <c r="J55" i="1"/>
  <c r="J65" i="1"/>
  <c r="J87" i="1"/>
  <c r="J73" i="1"/>
  <c r="J75" i="1"/>
  <c r="J57" i="1"/>
  <c r="J70" i="1"/>
  <c r="J80" i="1"/>
  <c r="J81" i="1"/>
  <c r="J72" i="1"/>
  <c r="J56" i="1"/>
  <c r="J64" i="1"/>
  <c r="J79" i="1"/>
  <c r="J59" i="1"/>
  <c r="J86" i="1"/>
  <c r="J74" i="1"/>
  <c r="J62" i="1"/>
  <c r="H44" i="1"/>
  <c r="H40" i="1" s="1"/>
  <c r="I41" i="1"/>
  <c r="I44" i="1" s="1"/>
  <c r="G40" i="1"/>
  <c r="G25" i="1"/>
  <c r="G28" i="1"/>
  <c r="J88" i="1" l="1"/>
  <c r="A25" i="1"/>
  <c r="J42" i="1"/>
  <c r="I40" i="1"/>
  <c r="J40" i="1" s="1"/>
  <c r="J43" i="1"/>
  <c r="J39" i="1"/>
  <c r="J41" i="1"/>
  <c r="J44" i="1" l="1"/>
  <c r="A26" i="1"/>
  <c r="G26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aUDA</author>
  </authors>
  <commentList>
    <comment ref="S6" authorId="0" shapeId="0" xr:uid="{56FE1FA8-D524-409C-AD95-747664A5C0F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E2D9F8D-51C8-4F4E-9111-699100D8C47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aUDA</author>
  </authors>
  <commentList>
    <comment ref="S6" authorId="0" shapeId="0" xr:uid="{B5D09B29-71AB-4001-8828-F6B83AB5C3D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4D64C16-10FA-449C-B23C-50C375044E6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<sst xmlns="http://schemas.openxmlformats.org/spreadsheetml/2006/main" count="2016" uniqueCount="659">
  <si>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</si>
  <si>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</si>
  <si>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</si>
  <si>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</si>
  <si>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</si>
  <si>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</si>
  <si>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</si>
  <si>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</si>
  <si>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</si>
  <si>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</si>
  <si>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</si>
  <si>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</si>
  <si>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</si>
  <si>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</si>
  <si>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</si>
  <si>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</si>
  <si>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</si>
  <si>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</si>
  <si>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</si>
  <si>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</si>
  <si>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</si>
  <si>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</si>
  <si>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</si>
  <si>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</si>
  <si>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</si>
  <si>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</si>
  <si>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</si>
  <si>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</si>
  <si>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</si>
  <si>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</si>
  <si>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</si>
  <si>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</si>
  <si>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</si>
  <si>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</si>
  <si>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</si>
  <si>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</si>
  <si>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</si>
  <si>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</si>
  <si>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</si>
  <si>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</si>
  <si>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</si>
  <si>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</si>
  <si>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</si>
  <si>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46</t>
  </si>
  <si>
    <t>Nemocnice Milosrdných bratří</t>
  </si>
  <si>
    <t>Stavba</t>
  </si>
  <si>
    <t>01</t>
  </si>
  <si>
    <t>Odd. šestinedělí</t>
  </si>
  <si>
    <t>001</t>
  </si>
  <si>
    <t>ON VN</t>
  </si>
  <si>
    <t>Rodinný pokoj - nadstandard</t>
  </si>
  <si>
    <t>Celkem za stavbu</t>
  </si>
  <si>
    <t>CZK</t>
  </si>
  <si>
    <t>#POPS</t>
  </si>
  <si>
    <t>Popis stavby: 46 - Nemocnice Milosrdných bratří</t>
  </si>
  <si>
    <t>#POPO</t>
  </si>
  <si>
    <t>Popis objektu: 01 - Odd. šestinedělí</t>
  </si>
  <si>
    <t>#POPR</t>
  </si>
  <si>
    <t>Popis rozpočtu: 001 - ON VN</t>
  </si>
  <si>
    <t>Popis rozpočtu: 01 - Rodinný pokoj - nadstandard</t>
  </si>
  <si>
    <t>Rekapitulace dílů</t>
  </si>
  <si>
    <t>Typ dílu</t>
  </si>
  <si>
    <t>3</t>
  </si>
  <si>
    <t>Svislé a kompletní konstrukce</t>
  </si>
  <si>
    <t>342</t>
  </si>
  <si>
    <t>Stěny a příčky montované lehké</t>
  </si>
  <si>
    <t>416</t>
  </si>
  <si>
    <t>Podhledy a mezistropy montované lehké</t>
  </si>
  <si>
    <t>6</t>
  </si>
  <si>
    <t>Úpravy povrchu, podlahy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</si>
  <si>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</si>
  <si>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</si>
  <si>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</si>
  <si>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</si>
  <si>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</si>
  <si>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</si>
  <si>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</si>
  <si>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</si>
  <si>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</si>
  <si>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</si>
  <si>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</si>
  <si>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</si>
  <si>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</si>
  <si>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</si>
  <si>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</si>
  <si>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</si>
  <si>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</si>
  <si>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</si>
  <si>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</si>
  <si>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</si>
  <si>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</si>
  <si>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</si>
  <si>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722</t>
  </si>
  <si>
    <t>Vnitřní vodovod</t>
  </si>
  <si>
    <t>725</t>
  </si>
  <si>
    <t>Zařizovací předměty</t>
  </si>
  <si>
    <t>726</t>
  </si>
  <si>
    <t>Předstěnové systémy</t>
  </si>
  <si>
    <t>728</t>
  </si>
  <si>
    <t>Vzduchotechnika</t>
  </si>
  <si>
    <t>733</t>
  </si>
  <si>
    <t>Rozvod potrubí</t>
  </si>
  <si>
    <t>766</t>
  </si>
  <si>
    <t>Konstrukce truhlářské, okna a dveře</t>
  </si>
  <si>
    <t>767</t>
  </si>
  <si>
    <t>Konstrukce zámečnické</t>
  </si>
  <si>
    <t>771</t>
  </si>
  <si>
    <t>Podlahy z dlaždic a obklady</t>
  </si>
  <si>
    <t>776</t>
  </si>
  <si>
    <t>Podlahy a stěny povlakové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</si>
  <si>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</si>
  <si>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</si>
  <si>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</si>
  <si>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</si>
  <si>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</si>
  <si>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</si>
  <si>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</si>
  <si>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</si>
  <si>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M22</t>
  </si>
  <si>
    <t>Montáž sdělovací a zabezp. techniky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</si>
  <si>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</si>
  <si>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</si>
  <si>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</si>
  <si>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</si>
  <si>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</si>
  <si>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</si>
  <si>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</si>
  <si>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</si>
  <si>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</si>
  <si>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</si>
  <si>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</si>
  <si>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</si>
  <si>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</si>
  <si>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</si>
  <si>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</si>
  <si>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</si>
  <si>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</si>
  <si>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</si>
  <si>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</si>
  <si>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</si>
  <si>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</si>
  <si>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</si>
  <si>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</si>
  <si>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</si>
  <si>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</si>
  <si>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</si>
  <si>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</si>
  <si>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</si>
  <si>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</si>
  <si>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</si>
  <si>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</si>
  <si>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</si>
  <si>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</si>
  <si>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005121010R</t>
  </si>
  <si>
    <t>Vybudování zařízení staveniště</t>
  </si>
  <si>
    <t>Soubor</t>
  </si>
  <si>
    <t>RTS 25/ II</t>
  </si>
  <si>
    <t>Indiv</t>
  </si>
  <si>
    <t>VRN</t>
  </si>
  <si>
    <t>Běžná</t>
  </si>
  <si>
    <t>POL99_8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</si>
  <si>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</si>
  <si>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POP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</si>
  <si>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</si>
  <si>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</si>
  <si>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</si>
  <si>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</si>
  <si>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</si>
  <si>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</si>
  <si>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005122010R</t>
  </si>
  <si>
    <t xml:space="preserve">Provoz objednatele </t>
  </si>
  <si>
    <t>Náklady na ztížené provádění stavebních prací v důsledku nepřerušeného provozu na staveništi nebo v případech nepřerušeného provozu v objektech v nichž se stavební práce provádí.</t>
  </si>
  <si>
    <t>005124010R</t>
  </si>
  <si>
    <t>Koordinační činnost</t>
  </si>
  <si>
    <t>Koordinace stavebních a technologických dodávek stavby.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</si>
  <si>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</si>
  <si>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</si>
  <si>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</si>
  <si>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005231010R</t>
  </si>
  <si>
    <t>Revize</t>
  </si>
  <si>
    <t>náklady spojené s provedením všech technickými normami předepsaných zkoušek a revizí stavebních konstrukcí nebo stavebních prací.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</si>
  <si>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</si>
  <si>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</si>
  <si>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</si>
  <si>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SUM</t>
  </si>
  <si>
    <t>Poznámky uchazeče k zadání</t>
  </si>
  <si>
    <t>POPUZIV</t>
  </si>
  <si>
    <t>END</t>
  </si>
  <si>
    <t>310237261RT1</t>
  </si>
  <si>
    <t>Zazdívka otvorů pl. 0,25 m2 cihlami, tl. zdi 60 cm s použitím suché maltové směsi</t>
  </si>
  <si>
    <t>kus</t>
  </si>
  <si>
    <t>Práce</t>
  </si>
  <si>
    <t>POL1_</t>
  </si>
  <si>
    <t>342012223R00</t>
  </si>
  <si>
    <t>Příčka sádrokartonová tl. 100 mm, 1x ocelová konstrukce CW 75, izolace, 1x opláštěná, RBI tl.12,5 mm</t>
  </si>
  <si>
    <t>m2</t>
  </si>
  <si>
    <t>koupelna : (2,031+1,88)*3,9</t>
  </si>
  <si>
    <t>VV</t>
  </si>
  <si>
    <t>pokoj : 1,4*3,9</t>
  </si>
  <si>
    <t>342263310R00</t>
  </si>
  <si>
    <t>Úprava sádrokartonové příčky pro osazení umývadla</t>
  </si>
  <si>
    <t>342090432R00</t>
  </si>
  <si>
    <t>Úprava SDK/SDVK příčky pro zřízení jednokřídlých dveří do 100 kg, profily UA 100, 2x opláštěné</t>
  </si>
  <si>
    <t>347016231R00</t>
  </si>
  <si>
    <t>Předstěna sádrokartonová tl. 125 mm, 1x ocelová konstr.CW 100, bez izolace,2x opláštěná,RB tl.12,5mm</t>
  </si>
  <si>
    <t>- nezbytné úpravy desek na příslušný rozměr</t>
  </si>
  <si>
    <t>- úpravy rohů, koutů a hran konstrukcí ze sádrokartonu</t>
  </si>
  <si>
    <t>- standardního tmelení Q2, to je: základní tmelení Q1+ dodatečné tmelení (tmelení najemno) a případné přebroušení.</t>
  </si>
  <si>
    <t>4,45*2*3,9</t>
  </si>
  <si>
    <t>416021121R00</t>
  </si>
  <si>
    <t>Podhled sádrokartonový, 1x ocelová konstrukce CD, bez izolace, 1x opláštěná, RB tl. 12,5 mm</t>
  </si>
  <si>
    <t>s úpravou rohů, koutů a hran konstrukcí, přebroušení a tmelení spár,</t>
  </si>
  <si>
    <t>10,2</t>
  </si>
  <si>
    <t>30,61</t>
  </si>
  <si>
    <t>7,45</t>
  </si>
  <si>
    <t>416021123R00</t>
  </si>
  <si>
    <t>Podhled sádrokartonový, 1x ocelová konstrukce CD, bez izolace, 1x opláštěná, RBI tl. 12,5 mm</t>
  </si>
  <si>
    <t>2,03*1,88</t>
  </si>
  <si>
    <t>416093111R00</t>
  </si>
  <si>
    <t>Čelo podhledu ze sádrokartonu, výšky do 200 mm, 1x ocelová konstr. CD, 1x opláštěná, RB tl. 12,5 mm</t>
  </si>
  <si>
    <t>bez dodávky izolace</t>
  </si>
  <si>
    <t>D3 sdk : (0,3+0,2)*7,066</t>
  </si>
  <si>
    <t>D2 sdk : (0,2+0,15)*5,072</t>
  </si>
  <si>
    <t>416093121R00</t>
  </si>
  <si>
    <t>Čelo podhledu ze sádrokartonu, výšky do 500 mm, 1x ocelová konstr. CD, 1x opláštěná, RB tl. 12,5 mm</t>
  </si>
  <si>
    <t>D 3 sdk : 0,3*(2+2+1,88+1,88+2,7+2,7+2,5)</t>
  </si>
  <si>
    <t>přechod zádveří / pokoj : (3,6-2,7)*5,072</t>
  </si>
  <si>
    <t>602011141R00</t>
  </si>
  <si>
    <t>Štuk na stěnách vápenný vnitřní, ručně</t>
  </si>
  <si>
    <t>102,103 stěna u oken : 7,2*3,9</t>
  </si>
  <si>
    <t>612403386R00</t>
  </si>
  <si>
    <t>Hrubá výplň rýh ve stěnách do 10x10cm maltou z SMS</t>
  </si>
  <si>
    <t>m</t>
  </si>
  <si>
    <t>612403388RT1</t>
  </si>
  <si>
    <t>Hrubá výplň rýh ve stěnách do 15x15cm maltou z SMS zdicí maltou</t>
  </si>
  <si>
    <t>612481211RT2</t>
  </si>
  <si>
    <t xml:space="preserve">Montáž výztužné sítě (perlinky) do stěrky - vnitřní stěny včetně výztužné sítě a stěrkového tmelu </t>
  </si>
  <si>
    <t>12,46</t>
  </si>
  <si>
    <t>622319005R00</t>
  </si>
  <si>
    <t>Vyrovnávací vrstva z cementové malty tl. 10 mm</t>
  </si>
  <si>
    <t>po obkladech : (2,351+1,88)*2</t>
  </si>
  <si>
    <t>koupelna : 2*2</t>
  </si>
  <si>
    <t>631663121R00</t>
  </si>
  <si>
    <t>Oprava trhlin betonových podlah epoxidovou pryskyřicí a ocelovými sponami</t>
  </si>
  <si>
    <t>632418106RT1</t>
  </si>
  <si>
    <t>Potěr ze SMS, ruční zpracování, tl. 6 mm  samonivelační, vč. penetrace</t>
  </si>
  <si>
    <t>101 : 10,15</t>
  </si>
  <si>
    <t>102 : 15,76</t>
  </si>
  <si>
    <t>103 : 15,83</t>
  </si>
  <si>
    <t>104 : 1,55</t>
  </si>
  <si>
    <t>105 : 1,52</t>
  </si>
  <si>
    <t>632441491R00</t>
  </si>
  <si>
    <t>Broušení anhydritových potěrů - odstranění šlemu</t>
  </si>
  <si>
    <t>642942111RT6</t>
  </si>
  <si>
    <t>Osazení zárubní dveřních ocelových, pl. do 2,5 m2 včetně dodávky zárubně 1100 x 1970 x 100 mm</t>
  </si>
  <si>
    <t>941955002R00</t>
  </si>
  <si>
    <t>Lešení lehké pomocné, výška podlahy do 1,9 m</t>
  </si>
  <si>
    <t>946941102RT1</t>
  </si>
  <si>
    <t>Montáž pojízdných Alu věží BOSS, 2,5 x 1,45 m pracovní výška 4,2 m</t>
  </si>
  <si>
    <t>sada</t>
  </si>
  <si>
    <t>946941192RT1</t>
  </si>
  <si>
    <t>Nájemné pojízdných Alu věží BOSS, 2,5 x 1,45 m pracovní výška 4,2 m</t>
  </si>
  <si>
    <t>den</t>
  </si>
  <si>
    <t>946941802RT1</t>
  </si>
  <si>
    <t>Demontáž pojízdných Alu věží BOSS, 2,5 x 1,45 m pracovní výška 4,3 m</t>
  </si>
  <si>
    <t>952901111R00</t>
  </si>
  <si>
    <t>Vyčištění budov o výšce podlaží do 4 m</t>
  </si>
  <si>
    <t>pokoj : 44,81</t>
  </si>
  <si>
    <t>chodba : 100</t>
  </si>
  <si>
    <t>962036112R00</t>
  </si>
  <si>
    <t>Demontáž SDK příčky, 1x kov.kce., 1x opláštěné 12,5 mm</t>
  </si>
  <si>
    <t>104 : (1,881*3,9)-(2*0,8*2,1)</t>
  </si>
  <si>
    <t>105 : 1,728*3,9</t>
  </si>
  <si>
    <t>101/102,103 : 7,2*3,9</t>
  </si>
  <si>
    <t>102/103 : 4,45*3,9</t>
  </si>
  <si>
    <t>962036412R00</t>
  </si>
  <si>
    <t>Demontáž SDK předstěny, 1x kov.kce, 1x oplášť.12,5 mm</t>
  </si>
  <si>
    <t>obezdívka modulu : 0,9*1,4</t>
  </si>
  <si>
    <t>963016111R00</t>
  </si>
  <si>
    <t>Demontáž podhledu SDK, kovová kce., 1xoplášť.12,5 mm</t>
  </si>
  <si>
    <t>965048150R00</t>
  </si>
  <si>
    <t>Dočištění povrchu po vybourání dlažeb, tmel do 50%</t>
  </si>
  <si>
    <t>965048515R00</t>
  </si>
  <si>
    <t>Broušení betonových povrchů do tl. 5 mm</t>
  </si>
  <si>
    <t>965081713RT1</t>
  </si>
  <si>
    <t>Bourání dlažeb keramických tl.10 mm, nad 1 m2 ručně, dlaždice keramické</t>
  </si>
  <si>
    <t>965081702R00</t>
  </si>
  <si>
    <t xml:space="preserve">Bourání soklíků z dlažeb keramických </t>
  </si>
  <si>
    <t>101 : (5,373*2)+1,88</t>
  </si>
  <si>
    <t>102 : 3,535+3,535+4,45+4,45</t>
  </si>
  <si>
    <t>103 : 3,56+3,56+4,45+4,45</t>
  </si>
  <si>
    <t>968061125R00</t>
  </si>
  <si>
    <t>Vyvěšení dřevěných a plastových dveřních křídel pl. do 2 m2</t>
  </si>
  <si>
    <t>968072455R00</t>
  </si>
  <si>
    <t>Vybourání kovových dveřních zárubní pl. do 2 m2</t>
  </si>
  <si>
    <t>968072456R00</t>
  </si>
  <si>
    <t>Vybourání kovových dveřních zárubní pl. nad 2 m2</t>
  </si>
  <si>
    <t>970031060R00</t>
  </si>
  <si>
    <t>Vrtání jádrové do zdiva cihelného do D 60 mm</t>
  </si>
  <si>
    <t>972054341R00</t>
  </si>
  <si>
    <t>Vybourání otv. stropy ŽB pl. 0,25 m2, tl. 15 cm</t>
  </si>
  <si>
    <t>prostup pro vzt potrubí</t>
  </si>
  <si>
    <t>974031153R00</t>
  </si>
  <si>
    <t>Vysekání rýh ve zdi cihelné 10 x 10 cm</t>
  </si>
  <si>
    <t>Včetně pomocného lešení o výšce podlahy do 1900 mm a pro zatížení do 1,5 kPa  (150 kg/m2).</t>
  </si>
  <si>
    <t xml:space="preserve">přípomoci pro profese : </t>
  </si>
  <si>
    <t>ZTI : 20</t>
  </si>
  <si>
    <t>UT : 40</t>
  </si>
  <si>
    <t>SIL : 40</t>
  </si>
  <si>
    <t>974031164R00</t>
  </si>
  <si>
    <t>Vysekání rýh ve zdi cihelné 15 x 15 cm</t>
  </si>
  <si>
    <t>976072221R00</t>
  </si>
  <si>
    <t>Vybourání kov. komín. dvířek pl. 0,3 m2 ze zdi cih</t>
  </si>
  <si>
    <t>uzávěr vody : 1</t>
  </si>
  <si>
    <t>978012191R00</t>
  </si>
  <si>
    <t>Otlučení omítek vnitřních rákosov.stropů do 100 %</t>
  </si>
  <si>
    <t>978059531R00</t>
  </si>
  <si>
    <t>Odsekání vnitřních obkladů stěn nad 2 m2</t>
  </si>
  <si>
    <t>101 : (2,35*2)+(1,88*2)</t>
  </si>
  <si>
    <t>104 : (1,728+1,728+0,9+0,9)*2</t>
  </si>
  <si>
    <t>105 : (1,728+1,728+0,9+0,9)*2</t>
  </si>
  <si>
    <t>999281145R00</t>
  </si>
  <si>
    <t>Přesun hmot pro opravy a údržbu do v. 6 m, nošením</t>
  </si>
  <si>
    <t>t</t>
  </si>
  <si>
    <t>0,69045</t>
  </si>
  <si>
    <t>1,27145</t>
  </si>
  <si>
    <t>0,82934</t>
  </si>
  <si>
    <t>0,09828</t>
  </si>
  <si>
    <t>2,15069</t>
  </si>
  <si>
    <t>0,26170</t>
  </si>
  <si>
    <t>0,44022</t>
  </si>
  <si>
    <t>0,0708</t>
  </si>
  <si>
    <t>0,0579</t>
  </si>
  <si>
    <t>0,08696</t>
  </si>
  <si>
    <t>711212001RT2</t>
  </si>
  <si>
    <t xml:space="preserve">Nátěr hydroizolační včetně dodávky </t>
  </si>
  <si>
    <t>kouplena : (1+1)*2</t>
  </si>
  <si>
    <t>(2+1,88+1+0,9)*0,3</t>
  </si>
  <si>
    <t>2*1,88</t>
  </si>
  <si>
    <t>711212601R00</t>
  </si>
  <si>
    <t>Utěsnění detailů při stěrkových hydroizolacích, těsnicí pás do spoje podlaha - stěna</t>
  </si>
  <si>
    <t>711212611R00</t>
  </si>
  <si>
    <t>Utěsnění detailů při stěrkových hydroizolacích, těsnicí pás do svislých koutů</t>
  </si>
  <si>
    <t>713552151R00</t>
  </si>
  <si>
    <t>Protipožární trubní ucpávka, ve stropě, požární odolnost EI 120, průměr do D 108 mm</t>
  </si>
  <si>
    <t>Otvor se utěsní minerální vlnou. Prostup i potrubí před a za prostupem je natřeno protipožární stěrkou. Cena obsahuje dodávku požární minerální vlny a požární stěrky.</t>
  </si>
  <si>
    <t>Včetně pomocného lešení o výšce podlahy do 1900 mm a pro zatížení do 1,5 kPa.</t>
  </si>
  <si>
    <t>721176103R00</t>
  </si>
  <si>
    <t>Potrubí HT připojovací, D 50 x 1,8 mm</t>
  </si>
  <si>
    <t>721176115R00</t>
  </si>
  <si>
    <t>Potrubí HT odpadní svislé, D 110 x 2,7 mm</t>
  </si>
  <si>
    <t>Potrubí včetně tvarovek, objímek a vložek pro tlumení hluku.</t>
  </si>
  <si>
    <t>Včetně zřízení a demontáže pomocného lešení.</t>
  </si>
  <si>
    <t>721RX1</t>
  </si>
  <si>
    <t>ZTI práce</t>
  </si>
  <si>
    <t>soubor</t>
  </si>
  <si>
    <t>Vlastní</t>
  </si>
  <si>
    <t>úprava a dopojení vodovodního potrubí</t>
  </si>
  <si>
    <t>722130801R00</t>
  </si>
  <si>
    <t>Demontáž potrubí ocelových závitových, DN 25</t>
  </si>
  <si>
    <t>722178115RT2</t>
  </si>
  <si>
    <t>Potrubí vícevrstvé vodovodní IVAR.ALPEX-DUO, lisovaný spoj, D 32 x 3,0 mm, PN 10 plastové press fitinky</t>
  </si>
  <si>
    <t>Bez zednických výpomocí.</t>
  </si>
  <si>
    <t>725110811R00</t>
  </si>
  <si>
    <t>Demontáž klozetů splachovacích</t>
  </si>
  <si>
    <t>725219401R00</t>
  </si>
  <si>
    <t>Montáž umyvadel na šrouby do zdiva</t>
  </si>
  <si>
    <t>Včetně dodání zápachové uzávěrky.</t>
  </si>
  <si>
    <t>725249102R00</t>
  </si>
  <si>
    <t>Montáž sprchových mís a vaniček</t>
  </si>
  <si>
    <t>725249103R00</t>
  </si>
  <si>
    <t>Montáž sprchových koutů</t>
  </si>
  <si>
    <t>725240811R00</t>
  </si>
  <si>
    <t>Demontáž sprchových kabin bez výtokových armatur</t>
  </si>
  <si>
    <t>725820801R00</t>
  </si>
  <si>
    <t>Demontáž baterie nástěnné do G 3/4"</t>
  </si>
  <si>
    <t>725829301R00</t>
  </si>
  <si>
    <t>Montáž baterie umyvadlové a dřezové stojánkové</t>
  </si>
  <si>
    <t>725840850R00</t>
  </si>
  <si>
    <t>Demontáž baterie sprchové diferenciální G 3/4" x 1"</t>
  </si>
  <si>
    <t>725849205R00</t>
  </si>
  <si>
    <t>Montáž baterie sprchové podomítkové</t>
  </si>
  <si>
    <t>998725101R00</t>
  </si>
  <si>
    <t>Přesun hmot pro zařizovací předměty, v objektech výšky do 6 m</t>
  </si>
  <si>
    <t>0,07243</t>
  </si>
  <si>
    <t>725017164R00</t>
  </si>
  <si>
    <t>Umyvadlo na šrouby, 650 x 520 mm, bílé</t>
  </si>
  <si>
    <t>SPCM</t>
  </si>
  <si>
    <t>Specifikace</t>
  </si>
  <si>
    <t>POL3_</t>
  </si>
  <si>
    <t>55144235R</t>
  </si>
  <si>
    <t>Baterie umyvadlová Chrome CR 012.00</t>
  </si>
  <si>
    <t>55145002R</t>
  </si>
  <si>
    <t>Baterie bidetová směšovací bez otevírání odpadu PL40</t>
  </si>
  <si>
    <t>55145009R</t>
  </si>
  <si>
    <t>Baterie sprchová směšovací nástěnná se sprchovou tyčí PL82B</t>
  </si>
  <si>
    <t>55145015R</t>
  </si>
  <si>
    <t>Baterie dřezová směšovací stojánková</t>
  </si>
  <si>
    <t>55220162R</t>
  </si>
  <si>
    <t>Vanička sprchová z litého mramoru čtvercová 900 x 900 x 15 mm  ( např. nebo paramtery shodné laufen marbond )</t>
  </si>
  <si>
    <t>55428083</t>
  </si>
  <si>
    <t>zástěna sprchová čtvercová 900 x 900 x 1850 mm otevíravá dle PD</t>
  </si>
  <si>
    <t>726211121R00</t>
  </si>
  <si>
    <t>Modul pro WC Kombifix, UP320, h. 1080 mm</t>
  </si>
  <si>
    <t>Včetně dodávky a připevnění montážního prvku vč. napojení na kanalizační popř. vodovodní potrubí.</t>
  </si>
  <si>
    <t>28696752R</t>
  </si>
  <si>
    <t>Tlačítko ovládací WC Geberit Sigma20 pochromovaný plast</t>
  </si>
  <si>
    <t>728413851R00</t>
  </si>
  <si>
    <t>Demontáž talířového ventilu kruhového do d 100 mm</t>
  </si>
  <si>
    <t>728413521R00</t>
  </si>
  <si>
    <t>Montáž talířového ventilu kruhového do d 100 mm</t>
  </si>
  <si>
    <t>998728101R00</t>
  </si>
  <si>
    <t>Přesun hmot pro vzduchotechniku, v objektech výšky do 6 m</t>
  </si>
  <si>
    <t>728RX1</t>
  </si>
  <si>
    <t>D + M dopojení vzt potrubí do koupelny flexi potrubím D=100</t>
  </si>
  <si>
    <t>VZT1</t>
  </si>
  <si>
    <t>D + M Venkovní kondenzační jednotka SPLIT</t>
  </si>
  <si>
    <t xml:space="preserve">ks    </t>
  </si>
  <si>
    <t>doporučené jištění 16A, hm 40 kg</t>
  </si>
  <si>
    <t>VZT2</t>
  </si>
  <si>
    <t>D + M vnitřní nástěnná jednotka SPLIT</t>
  </si>
  <si>
    <t>Qchl=3,5 kW, hm. 10 kg</t>
  </si>
  <si>
    <t>VZT3</t>
  </si>
  <si>
    <t>D + M nástěnný kabelový ovladač</t>
  </si>
  <si>
    <t>VZT4</t>
  </si>
  <si>
    <t>D+M izolované Cu potrubí, vč. komunikační kabeláže 6,35/9,52 mm</t>
  </si>
  <si>
    <t xml:space="preserve">m     </t>
  </si>
  <si>
    <t>včetně spojovacího a upevňovacího materiálu</t>
  </si>
  <si>
    <t>VZT5</t>
  </si>
  <si>
    <t>Doplnění chladiva R32</t>
  </si>
  <si>
    <t>kompl</t>
  </si>
  <si>
    <t>VZT6</t>
  </si>
  <si>
    <t>Provedení prostupu střešní kci pro potrubí vč zapravení ( prostup vel do 100x100 ) ŽB kce + povl. krytina</t>
  </si>
  <si>
    <t>VZT7</t>
  </si>
  <si>
    <t>Pomocná montážní kce z kov. profilů pro osazení venkovní jendotky</t>
  </si>
  <si>
    <t>vč. dodávky 4 ks bet dlažby 50x50x5 a gumových podložek z recykl. pryže 50x50x5</t>
  </si>
  <si>
    <t>kce z ocelových profilů opatřená ochranným synt. nátěrem</t>
  </si>
  <si>
    <t>Atypická ocel kce do 150 kg</t>
  </si>
  <si>
    <t>VZT8</t>
  </si>
  <si>
    <t>D + M napojení nátrubku  odvodu kondenzátu vč. zápachové uzávěrky</t>
  </si>
  <si>
    <t>Odpadní potrubí HT do prům 50 celkem 10bm, uložena do vysekané rýhy a napojena na stávající odpadní potrubí.</t>
  </si>
  <si>
    <t>VZT9</t>
  </si>
  <si>
    <t>D + M přívodu pro venkovní jendotku</t>
  </si>
  <si>
    <t>kabel cyky J 3x1,5 celkem 35 bm, napojení v rozvaděči, doplnění jističe 16A do rozvaděče</t>
  </si>
  <si>
    <t>4297266014R</t>
  </si>
  <si>
    <t>Ventil talířový odvodní kovový KK 100</t>
  </si>
  <si>
    <t>733163105R00</t>
  </si>
  <si>
    <t>Potrubí pro vytápění a chlazení, měděné, spojované pájením, D 28 x 1,5 mm</t>
  </si>
  <si>
    <t>733RX</t>
  </si>
  <si>
    <t>Napojení nového Cu potrubí na stávající, úprava topení ( do připravených drážek ) UT práce</t>
  </si>
  <si>
    <t>766670011R00</t>
  </si>
  <si>
    <t>Montáž obložkové nebo rámové zárubně a křídla jednokřídlých dveří</t>
  </si>
  <si>
    <t>767581801R00</t>
  </si>
  <si>
    <t>Demontáž podhledů - kazet</t>
  </si>
  <si>
    <t>chodba : 15*1,2</t>
  </si>
  <si>
    <t>767584502RX1</t>
  </si>
  <si>
    <t>Montáž podhledů kazetových na ocel.konstr.60x60 cm - zpětná montáž kazet</t>
  </si>
  <si>
    <t>611601205R</t>
  </si>
  <si>
    <t xml:space="preserve">Dveře dřevěné interiérové 1100 x 1970 mm L/P, CPL, plné </t>
  </si>
  <si>
    <t>611621051R</t>
  </si>
  <si>
    <t>Dveře dřevěné interiérové hladké 1000 x 1970 mm L/P, fólie, plné</t>
  </si>
  <si>
    <t>61181124R</t>
  </si>
  <si>
    <t>Zárubeň obložková   100 - 160 mm, 1000 x 1970 mm L/P, CPL Standard</t>
  </si>
  <si>
    <t>771212118R00</t>
  </si>
  <si>
    <t>Kladení podlah z dlaždic keramických, do tmele, nad 600 x 600 mm</t>
  </si>
  <si>
    <t>771578011R00</t>
  </si>
  <si>
    <t>Spára podlaha - stěna, silikonem</t>
  </si>
  <si>
    <t>vč. dodávky a montáže silikonu.</t>
  </si>
  <si>
    <t>771579793R00</t>
  </si>
  <si>
    <t>Příplatek za spárovací hmotu - plošně, podlahy z dlaždic keramických</t>
  </si>
  <si>
    <t>998771101R00</t>
  </si>
  <si>
    <t>Přesun hmot pro podlahy z dlaždic, v objektech výšky do 6 m</t>
  </si>
  <si>
    <t>0,10089</t>
  </si>
  <si>
    <t>59761020RX1</t>
  </si>
  <si>
    <t>Dlaždice keramická  1200 x 1200 x 8,5 mm</t>
  </si>
  <si>
    <t>3,76*1,15</t>
  </si>
  <si>
    <t>776421300R00</t>
  </si>
  <si>
    <t>Montáž fabionů k povalkvým podlahám z PVC do v.100 mm</t>
  </si>
  <si>
    <t>Včetně vytažení a nalepení povlakové krytiny na stěnu. Bez dodávky fabionového profilu.</t>
  </si>
  <si>
    <t>4,45+7,2+4,45+3,83+1,23+2,03+1,88+2+1+1</t>
  </si>
  <si>
    <t>776511810R00</t>
  </si>
  <si>
    <t>Odstranění povlakové podlahy z PVC a koberců lepených bez podložky</t>
  </si>
  <si>
    <t>776521100RT1</t>
  </si>
  <si>
    <t>Lepení povlakové podlahy z pásů PVC na lepidlo pouze položení - PVC ve specifikaci</t>
  </si>
  <si>
    <t>776994111RT1</t>
  </si>
  <si>
    <t>Svařování spojů povlakových pásů nebo čtverců z vinylu (PVC) na podlahách včetně svařovací šňůry PVC 1179</t>
  </si>
  <si>
    <t>998776101R00</t>
  </si>
  <si>
    <t>Přesun hmot pro podlahy povlakové, v objektech výšky do 6 m</t>
  </si>
  <si>
    <t>28412303R</t>
  </si>
  <si>
    <t>44,81*1,25</t>
  </si>
  <si>
    <t>28416090R</t>
  </si>
  <si>
    <t>Profil náběhový PVC, Tarkett PA20 samolepicí fabion</t>
  </si>
  <si>
    <t>781419705R00</t>
  </si>
  <si>
    <t>Příplatek za spárovací hmotu - plošně, obklad stěn pórovinovými obkládačkami</t>
  </si>
  <si>
    <t>781475124R00</t>
  </si>
  <si>
    <t>Montáž obkladů stěn obkládačkami keramickými, do tmele, do 600 x 600 mm</t>
  </si>
  <si>
    <t>998781101R00</t>
  </si>
  <si>
    <t>Přesun hmot pro obklady keramické, v objektech výšky do 6 m</t>
  </si>
  <si>
    <t>59760970RX1</t>
  </si>
  <si>
    <t>Obkládačka keramická vekoformátová do 600x600 dlke výběru investora</t>
  </si>
  <si>
    <t>18,076*1,15</t>
  </si>
  <si>
    <t>783222130R00</t>
  </si>
  <si>
    <t>Nátěr syntetický kov.konstrukcí Hostagrund 2x</t>
  </si>
  <si>
    <t>včetně montáže, dodávky a demontáže lešení.</t>
  </si>
  <si>
    <t>784402801R00</t>
  </si>
  <si>
    <t>Odstranění malby oškrábáním v místnosti H do 3,8 m</t>
  </si>
  <si>
    <t>784161401R00</t>
  </si>
  <si>
    <t>Penetrace podkladu nátěrem HET, Klasik, 1 x</t>
  </si>
  <si>
    <t>stěna u oken : 28,08</t>
  </si>
  <si>
    <t>podhled : 48,26</t>
  </si>
  <si>
    <t>3,8164</t>
  </si>
  <si>
    <t>5,3082</t>
  </si>
  <si>
    <t>9,2628</t>
  </si>
  <si>
    <t>stěna lůžko : 4,35*3,2</t>
  </si>
  <si>
    <t>stěna mediplyny : 4,35*3,6</t>
  </si>
  <si>
    <t>784165432R00</t>
  </si>
  <si>
    <t>Malba tek. Hetline Super Wash, bílá, bez penet.,2x</t>
  </si>
  <si>
    <t>LED01</t>
  </si>
  <si>
    <t>D + M LED pásku vč. trafa, do Al lišty ( vč. dodávky lišty )</t>
  </si>
  <si>
    <t>délka pásku 4bm</t>
  </si>
  <si>
    <t>ovládáno vypínačem na stěně se stmívačem</t>
  </si>
  <si>
    <t>LED02</t>
  </si>
  <si>
    <t>délka pásku 2bm</t>
  </si>
  <si>
    <t>LED04</t>
  </si>
  <si>
    <t>Osvětlení rampy lůžka</t>
  </si>
  <si>
    <t>ovládáno dálkovým ovladačem se stmívačem</t>
  </si>
  <si>
    <t>celková déla 8bm</t>
  </si>
  <si>
    <t>LED05</t>
  </si>
  <si>
    <t>Osvětlení rampy u oken v podhledu</t>
  </si>
  <si>
    <t>ovládáno dálkovým ovladačem se stmíváním a vypínačem na stěně</t>
  </si>
  <si>
    <t>celková délka 7,1 bm</t>
  </si>
  <si>
    <t>LED06</t>
  </si>
  <si>
    <t>celková délka 2bm</t>
  </si>
  <si>
    <t>LED07</t>
  </si>
  <si>
    <t>osvětlení koupelny</t>
  </si>
  <si>
    <t>M21RX</t>
  </si>
  <si>
    <t>přesun hmot pro elektromontáže</t>
  </si>
  <si>
    <t>S01</t>
  </si>
  <si>
    <t>Svítidlo SPOT II LED2 2151221 dle PD</t>
  </si>
  <si>
    <t>Dodávka a montáž</t>
  </si>
  <si>
    <t>S02</t>
  </si>
  <si>
    <t>Svítidlo SPOT II LED2 2151221</t>
  </si>
  <si>
    <t>S03</t>
  </si>
  <si>
    <t>Svítidlo LUKY LEd2 1251431 dle PD</t>
  </si>
  <si>
    <t>Dodávka amontáž</t>
  </si>
  <si>
    <t>S04</t>
  </si>
  <si>
    <t>Svítidlo CIRCLE 327105DT LED2 dle PD</t>
  </si>
  <si>
    <t>S05</t>
  </si>
  <si>
    <t>Svítidlo RINGO II 1275551 LED2 dle PD</t>
  </si>
  <si>
    <t>S06</t>
  </si>
  <si>
    <t>Svítidlo MAYTONI C039WL - L3W3K</t>
  </si>
  <si>
    <t>SIL 7</t>
  </si>
  <si>
    <t>Demontáž stávající kabeláže vedené v sdk příčkách a koncových prvků</t>
  </si>
  <si>
    <t>Pokud bude možné stávající kabeláž využít, tak se ponechá</t>
  </si>
  <si>
    <t>SIL1</t>
  </si>
  <si>
    <t>D + M kabelu CYKY J 5x1,5 volně uloženého v podhledu</t>
  </si>
  <si>
    <t>nová kabeláž vedená od rozvaděče na chodbě ( vzdálenost od pokoje 7bm)</t>
  </si>
  <si>
    <t>pro systém osvětlení DALI</t>
  </si>
  <si>
    <t>SIL2</t>
  </si>
  <si>
    <t>D + M krabice přístrojová KP do sdk</t>
  </si>
  <si>
    <t>SIL3</t>
  </si>
  <si>
    <t>D + M zásuvky 230V včetně rámečku</t>
  </si>
  <si>
    <t>V nemocničním provedení ( např. nebo parametry shodné s ABB Reflex )</t>
  </si>
  <si>
    <t>SIL4</t>
  </si>
  <si>
    <t>D + M vypínače/spínače včetně rámečku pro systém stmívání DALI včetně modulu a potřebných prvků</t>
  </si>
  <si>
    <t>SIL5</t>
  </si>
  <si>
    <t>Úprava rozvaděče a doplnění jističů pro napojení nové kabeláže ( pro systém DALI )</t>
  </si>
  <si>
    <t>SIL6</t>
  </si>
  <si>
    <t>Revize elektro</t>
  </si>
  <si>
    <t>SIL8</t>
  </si>
  <si>
    <t>D + M kabel CYKY J 3x1,5 uložený volně v podhledu</t>
  </si>
  <si>
    <t>M22RX1</t>
  </si>
  <si>
    <t xml:space="preserve">Demontáž stávajícího systému sestra/pacient </t>
  </si>
  <si>
    <t>celkem 3 ks koncových prvků</t>
  </si>
  <si>
    <t>stávající dodavatel ZPT Vigantice</t>
  </si>
  <si>
    <t>M22RX2</t>
  </si>
  <si>
    <t>Úprava a natažení nové kabeláže pro systém sestra / pacient</t>
  </si>
  <si>
    <t>vedeno v podhledu a sdk příčkách</t>
  </si>
  <si>
    <t>kabeláž délky cca 30 bm</t>
  </si>
  <si>
    <t>M22RX3</t>
  </si>
  <si>
    <t>D + M nových koncových prvků systému sestra / pacient ( 2 ks )</t>
  </si>
  <si>
    <t>1 ks do koupelny</t>
  </si>
  <si>
    <t>1 ks do pokoje k lůžku včetně dorozumívacího zařízení</t>
  </si>
  <si>
    <t>979082212R00</t>
  </si>
  <si>
    <t>Vodorovná doprava suti po suchu do 50 m</t>
  </si>
  <si>
    <t>8,48121</t>
  </si>
  <si>
    <t>0,04260</t>
  </si>
  <si>
    <t>0,11270</t>
  </si>
  <si>
    <t>0,09</t>
  </si>
  <si>
    <t>0,15684</t>
  </si>
  <si>
    <t>0,02527</t>
  </si>
  <si>
    <t>979011211R00</t>
  </si>
  <si>
    <t>Svislá doprava suti a vybour. hmot za 2.NP nošením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</si>
  <si>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</si>
  <si>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</si>
  <si>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</si>
  <si>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</si>
  <si>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</si>
  <si>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979990110R00</t>
  </si>
  <si>
    <t>Poplatek za uložení suti - sádrokartonové desky, skupina odpadu 170802</t>
  </si>
  <si>
    <t>kategorie 17 08 02 stavební materiály na bázi sádry</t>
  </si>
  <si>
    <t>1,23418</t>
  </si>
  <si>
    <t>0,01541</t>
  </si>
  <si>
    <t>0,15639</t>
  </si>
  <si>
    <t>979990181R00</t>
  </si>
  <si>
    <t>Poplatek za uložení suti - PVC podlahová krytina, skupina odpadu 200307</t>
  </si>
  <si>
    <t>kategorie 17 02 03 plasty</t>
  </si>
  <si>
    <t>979999997R00</t>
  </si>
  <si>
    <t>Poplatek za recyklaci směsi suti betonu, cihel, tašek a keram.výrobků, kusovost do 1600 cm2 (170107)</t>
  </si>
  <si>
    <t>17 107</t>
  </si>
  <si>
    <t>8,90862-0,15684-1,23418-0,01541-0,15639</t>
  </si>
  <si>
    <t>Včetně:</t>
  </si>
  <si>
    <t>úprava a dopojení odpadního potrubí</t>
  </si>
  <si>
    <t>Nominální výkon: Qchl = 3,5 Kw, nominální el. příkon Pel=0,97kW, napájení 230 V,</t>
  </si>
  <si>
    <t>Slaboproud</t>
  </si>
  <si>
    <t xml:space="preserve">NABÍDKA STRUKTUROVANÉ KABELÁŽE </t>
  </si>
  <si>
    <t xml:space="preserve">Nemocnice Milosrdných bratří </t>
  </si>
  <si>
    <t>63900 Brno, Polní 553/3</t>
  </si>
  <si>
    <t>SLP rozvody pro rodinný pokoj 3NP</t>
  </si>
  <si>
    <t xml:space="preserve">* instalace datové zásuvky 2xRJ45 UTP kat.6 a TV zásuvky u televize </t>
  </si>
  <si>
    <t>* UTP kabely vedeny chodbou v podhledech z nejbližšího RACKu ve 2NP</t>
  </si>
  <si>
    <t xml:space="preserve">* TV kabel veden v podhledu ze stávajcího rozbočovače ve stoupačne ve 3NP </t>
  </si>
  <si>
    <t>* v místnosti kabely vedeny v podhledu a z něj dolů k TV v nábytkové stěně uprostřed místnosti</t>
  </si>
  <si>
    <t>* demontáž a montáž podhledů v celé trase</t>
  </si>
  <si>
    <t>* využívá maximálně stávající prvky (PP v RACKu)</t>
  </si>
  <si>
    <t>* protipožární ucpávky po trase</t>
  </si>
  <si>
    <t>* realizace během rekonstrukce na etapy</t>
  </si>
  <si>
    <t>množ.</t>
  </si>
  <si>
    <t>jedn.</t>
  </si>
  <si>
    <t>položka</t>
  </si>
  <si>
    <t>cena</t>
  </si>
  <si>
    <t>celkem</t>
  </si>
  <si>
    <t>ks</t>
  </si>
  <si>
    <t>patchpanel modulární pro 24-keystone Panduit Minicom</t>
  </si>
  <si>
    <t>sada šroubů do RACKu</t>
  </si>
  <si>
    <t>modul RJ45 UTP kat.6 Panduit MiniCom (do PP)</t>
  </si>
  <si>
    <t>zásuvka datová 2xRJ45 UTP kat.6 Tango bílá</t>
  </si>
  <si>
    <t>zásuvka TV+R koncová Tango bílá</t>
  </si>
  <si>
    <t>zásuvka datová 2xRJ45 UTP kat.6 Reflex SI bílá</t>
  </si>
  <si>
    <t>zásuvka TV+R koncová Reflex SI</t>
  </si>
  <si>
    <t>krabice KP64/LD</t>
  </si>
  <si>
    <t>kabel Solarix CAT6 UTP LSOHFR B2ca-s1,d1,a1</t>
  </si>
  <si>
    <t>kabel koaxiální Cu 75 Ohm (CB125)</t>
  </si>
  <si>
    <t>trubka ohebná 1420</t>
  </si>
  <si>
    <t>F-konektor</t>
  </si>
  <si>
    <t>protipožární ucpávka</t>
  </si>
  <si>
    <t>x</t>
  </si>
  <si>
    <t>spotřební materiál (šrouby, pásky, tmel, sádra, …)</t>
  </si>
  <si>
    <t>MATERIÁL CELKEM</t>
  </si>
  <si>
    <t>montáž kabeláže celkem</t>
  </si>
  <si>
    <t>měření UTP dle EIA/TIA568A/ISO11801 včetně protokolu metalika</t>
  </si>
  <si>
    <t>měření FO dle EIA/TIA568A/ISO11801 včetně protokolu optika</t>
  </si>
  <si>
    <t>doprava a režije</t>
  </si>
  <si>
    <t>projekt - dokumentace skutečného provedení</t>
  </si>
  <si>
    <t>CELKEM BEZ DPH 21%</t>
  </si>
  <si>
    <t>Popis rozpočtu: 02- Rodinný pokoj - SLP</t>
  </si>
  <si>
    <t>odd. šestinedělí</t>
  </si>
  <si>
    <t>Rodinný pokoj</t>
  </si>
  <si>
    <t>Podlahovina vinylová zátěžová tl. 2,0 mm, š. role 2,0 m, parametry odpovídající Tarket IQ EMINENT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</si>
</sst>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5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u/>
      <sz val="14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28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4" fontId="7" fillId="3" borderId="39" xfId="0" applyNumberFormat="1" applyFont="1" applyFill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0" fontId="16" fillId="0" borderId="45" xfId="0" applyFont="1" applyBorder="1" applyAlignment="1">
      <alignment vertical="top"/>
    </xf>
    <xf numFmtId="49" fontId="16" fillId="0" borderId="46" xfId="0" applyNumberFormat="1" applyFont="1" applyBorder="1" applyAlignment="1">
      <alignment vertical="top"/>
    </xf>
    <xf numFmtId="0" fontId="16" fillId="0" borderId="46" xfId="0" applyFont="1" applyBorder="1" applyAlignment="1">
      <alignment horizontal="center" vertical="top" shrinkToFit="1"/>
    </xf>
    <xf numFmtId="165" fontId="16" fillId="0" borderId="46" xfId="0" applyNumberFormat="1" applyFont="1" applyBorder="1" applyAlignment="1">
      <alignment vertical="top" shrinkToFit="1"/>
    </xf>
    <xf numFmtId="4" fontId="16" fillId="4" borderId="46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" fontId="16" fillId="0" borderId="47" xfId="0" applyNumberFormat="1" applyFont="1" applyBorder="1" applyAlignment="1">
      <alignment vertical="top" shrinkToFit="1"/>
    </xf>
    <xf numFmtId="49" fontId="16" fillId="0" borderId="46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Alignment="1">
      <alignment horizontal="left" vertical="top" wrapText="1"/>
    </xf>
    <xf numFmtId="4" fontId="0" fillId="0" borderId="48" xfId="0" applyNumberFormat="1" applyBorder="1" applyAlignment="1">
      <alignment horizontal="left" vertical="center"/>
    </xf>
    <xf numFmtId="4" fontId="0" fillId="0" borderId="41" xfId="0" applyNumberFormat="1" applyBorder="1" applyAlignment="1">
      <alignment vertical="center" wrapText="1" shrinkToFit="1"/>
    </xf>
    <xf numFmtId="4" fontId="0" fillId="0" borderId="41" xfId="0" applyNumberFormat="1" applyBorder="1" applyAlignment="1">
      <alignment vertical="center" shrinkToFit="1"/>
    </xf>
    <xf numFmtId="0" fontId="21" fillId="0" borderId="0" xfId="2" applyFont="1"/>
    <xf numFmtId="0" fontId="22" fillId="0" borderId="0" xfId="2" applyFont="1"/>
    <xf numFmtId="0" fontId="20" fillId="0" borderId="0" xfId="2"/>
    <xf numFmtId="0" fontId="23" fillId="0" borderId="49" xfId="2" applyFont="1" applyBorder="1"/>
    <xf numFmtId="0" fontId="23" fillId="0" borderId="0" xfId="2" applyFont="1"/>
    <xf numFmtId="1" fontId="23" fillId="0" borderId="49" xfId="2" applyNumberFormat="1" applyFont="1" applyBorder="1"/>
    <xf numFmtId="0" fontId="24" fillId="0" borderId="49" xfId="2" applyFont="1" applyBorder="1"/>
    <xf numFmtId="1" fontId="24" fillId="0" borderId="49" xfId="2" applyNumberFormat="1" applyFont="1" applyBorder="1"/>
    <xf numFmtId="0" fontId="24" fillId="0" borderId="0" xfId="2" applyFont="1"/>
    <xf numFmtId="49" fontId="7" fillId="0" borderId="50" xfId="0" applyNumberFormat="1" applyFont="1" applyBorder="1" applyAlignment="1">
      <alignment vertical="center"/>
    </xf>
    <xf numFmtId="4" fontId="7" fillId="0" borderId="51" xfId="0" applyNumberFormat="1" applyFont="1" applyBorder="1" applyAlignment="1">
      <alignment horizontal="center" vertical="center"/>
    </xf>
    <xf numFmtId="4" fontId="7" fillId="0" borderId="51" xfId="0" applyNumberFormat="1" applyFont="1" applyBorder="1" applyAlignment="1">
      <alignment vertical="center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</cellXfs>
  <cellStyles count="3">
    <cellStyle name="Normální" xfId="0" builtinId="0"/>
    <cellStyle name="normální 2" xfId="1" xr:uid="{00000000-0005-0000-0000-000001000000}"/>
    <cellStyle name="Normální 3" xfId="2" xr:uid="{048A0AF1-50FD-4438-BF72-6D57E6AEBA6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204" t="s">
        <v>41</v>
      </c>
      <c r="B2" s="204"/>
      <c r="C2" s="204"/>
      <c r="D2" s="204"/>
      <c r="E2" s="204"/>
      <c r="F2" s="204"/>
      <c r="G2" s="20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91"/>
  <sheetViews>
    <sheetView showGridLines="0" tabSelected="1" topLeftCell="B1" zoomScaleNormal="100" zoomScaleSheetLayoutView="75" workbookViewId="0">
      <selection activeCell="D11" sqref="D11:G1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40" t="s">
        <v>4</v>
      </c>
      <c r="C1" s="241"/>
      <c r="D1" s="241"/>
      <c r="E1" s="241"/>
      <c r="F1" s="241"/>
      <c r="G1" s="241"/>
      <c r="H1" s="241"/>
      <c r="I1" s="241"/>
      <c r="J1" s="242"/>
    </row>
    <row r="2" spans="1:15" ht="36" customHeight="1" x14ac:dyDescent="0.2">
      <c r="A2" s="2"/>
      <c r="B2" s="76" t="s">
        <v>24</v>
      </c>
      <c r="C2" s="77"/>
      <c r="D2" s="78" t="s">
        <v>43</v>
      </c>
      <c r="E2" s="246" t="s">
        <v>44</v>
      </c>
      <c r="F2" s="247"/>
      <c r="G2" s="247"/>
      <c r="H2" s="247"/>
      <c r="I2" s="247"/>
      <c r="J2" s="248"/>
      <c r="O2" s="1"/>
    </row>
    <row r="3" spans="1:15" ht="22.5" customHeight="1" x14ac:dyDescent="0.2">
      <c r="A3" s="2"/>
      <c r="B3" s="79"/>
      <c r="C3" s="77"/>
      <c r="D3" s="80"/>
      <c r="E3" s="249" t="s">
        <v>656</v>
      </c>
      <c r="F3" s="250"/>
      <c r="G3" s="250"/>
      <c r="H3" s="250"/>
      <c r="I3" s="250"/>
      <c r="J3" s="251"/>
    </row>
    <row r="4" spans="1:15" ht="23.25" customHeight="1" x14ac:dyDescent="0.2">
      <c r="A4" s="2"/>
      <c r="B4" s="81"/>
      <c r="C4" s="82"/>
      <c r="D4" s="83"/>
      <c r="E4" s="230" t="s">
        <v>657</v>
      </c>
      <c r="F4" s="230"/>
      <c r="G4" s="230"/>
      <c r="H4" s="230"/>
      <c r="I4" s="230"/>
      <c r="J4" s="231"/>
    </row>
    <row r="5" spans="1:15" ht="24" customHeight="1" x14ac:dyDescent="0.2">
      <c r="A5" s="2"/>
      <c r="B5" s="31" t="s">
        <v>23</v>
      </c>
      <c r="D5" s="234"/>
      <c r="E5" s="235"/>
      <c r="F5" s="235"/>
      <c r="G5" s="235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36"/>
      <c r="E6" s="237"/>
      <c r="F6" s="237"/>
      <c r="G6" s="237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38"/>
      <c r="F7" s="239"/>
      <c r="G7" s="239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53"/>
      <c r="E11" s="253"/>
      <c r="F11" s="253"/>
      <c r="G11" s="253"/>
      <c r="H11" s="18" t="s">
        <v>42</v>
      </c>
      <c r="I11" s="84"/>
      <c r="J11" s="8"/>
    </row>
    <row r="12" spans="1:15" ht="15.75" customHeight="1" x14ac:dyDescent="0.2">
      <c r="A12" s="2"/>
      <c r="B12" s="28"/>
      <c r="C12" s="55"/>
      <c r="D12" s="229"/>
      <c r="E12" s="229"/>
      <c r="F12" s="229"/>
      <c r="G12" s="229"/>
      <c r="H12" s="18" t="s">
        <v>36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32"/>
      <c r="F13" s="233"/>
      <c r="G13" s="233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52"/>
      <c r="F15" s="252"/>
      <c r="G15" s="254"/>
      <c r="H15" s="254"/>
      <c r="I15" s="254" t="s">
        <v>31</v>
      </c>
      <c r="J15" s="255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217"/>
      <c r="F16" s="218"/>
      <c r="G16" s="217"/>
      <c r="H16" s="218"/>
      <c r="I16" s="217">
        <f>SUMIF(F55:F87,A16,I55:I87)+SUMIF(F55:F87,"PSU",I55:I87)</f>
        <v>0</v>
      </c>
      <c r="J16" s="219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217"/>
      <c r="F17" s="218"/>
      <c r="G17" s="217"/>
      <c r="H17" s="218"/>
      <c r="I17" s="217">
        <f>SUMIF(F55:F87,A17,I55:I87)</f>
        <v>0</v>
      </c>
      <c r="J17" s="219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217"/>
      <c r="F18" s="218"/>
      <c r="G18" s="217"/>
      <c r="H18" s="218"/>
      <c r="I18" s="217">
        <f>SUM(I82:I83,I85)</f>
        <v>0</v>
      </c>
      <c r="J18" s="219"/>
    </row>
    <row r="19" spans="1:10" ht="23.25" customHeight="1" x14ac:dyDescent="0.2">
      <c r="A19" s="138" t="s">
        <v>123</v>
      </c>
      <c r="B19" s="38" t="s">
        <v>29</v>
      </c>
      <c r="C19" s="62"/>
      <c r="D19" s="63"/>
      <c r="E19" s="217"/>
      <c r="F19" s="218"/>
      <c r="G19" s="217"/>
      <c r="H19" s="218"/>
      <c r="I19" s="217">
        <f>SUMIF(F55:F87,A19,I55:I87)</f>
        <v>0</v>
      </c>
      <c r="J19" s="219"/>
    </row>
    <row r="20" spans="1:10" ht="23.25" customHeight="1" x14ac:dyDescent="0.2">
      <c r="A20" s="138" t="s">
        <v>124</v>
      </c>
      <c r="B20" s="38" t="s">
        <v>30</v>
      </c>
      <c r="C20" s="62"/>
      <c r="D20" s="63"/>
      <c r="E20" s="217"/>
      <c r="F20" s="218"/>
      <c r="G20" s="217"/>
      <c r="H20" s="218"/>
      <c r="I20" s="217">
        <f>SUMIF(F55:F87,A20,I55:I87)</f>
        <v>0</v>
      </c>
      <c r="J20" s="219"/>
    </row>
    <row r="21" spans="1:10" ht="23.25" customHeight="1" x14ac:dyDescent="0.2">
      <c r="A21" s="2"/>
      <c r="B21" s="48" t="s">
        <v>31</v>
      </c>
      <c r="C21" s="64"/>
      <c r="D21" s="65"/>
      <c r="E21" s="220"/>
      <c r="F21" s="228"/>
      <c r="G21" s="220"/>
      <c r="H21" s="228"/>
      <c r="I21" s="220">
        <f>SUM(I16:J20)</f>
        <v>0</v>
      </c>
      <c r="J21" s="221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15">
        <f>ZakladDPHSniVypocet</f>
        <v>0</v>
      </c>
      <c r="H23" s="216"/>
      <c r="I23" s="21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13">
        <f>A23</f>
        <v>0</v>
      </c>
      <c r="H24" s="214"/>
      <c r="I24" s="214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15">
        <f>ZakladDPHZaklVypocet</f>
        <v>0</v>
      </c>
      <c r="H25" s="216"/>
      <c r="I25" s="21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43">
        <f>A25</f>
        <v>0</v>
      </c>
      <c r="H26" s="244"/>
      <c r="I26" s="244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45">
        <f>CenaCelkem-(ZakladDPHSni+DPHSni+ZakladDPHZakl+DPHZakl)</f>
        <v>0</v>
      </c>
      <c r="H27" s="245"/>
      <c r="I27" s="245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22">
        <f>ZakladDPHSniVypocet+ZakladDPHZaklVypocet</f>
        <v>0</v>
      </c>
      <c r="H28" s="223"/>
      <c r="I28" s="223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222">
        <f>A27</f>
        <v>0</v>
      </c>
      <c r="H29" s="222"/>
      <c r="I29" s="222"/>
      <c r="J29" s="118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24"/>
      <c r="E34" s="225"/>
      <c r="G34" s="226"/>
      <c r="H34" s="227"/>
      <c r="I34" s="227"/>
      <c r="J34" s="25"/>
    </row>
    <row r="35" spans="1:10" ht="12.75" customHeight="1" x14ac:dyDescent="0.2">
      <c r="A35" s="2"/>
      <c r="B35" s="2"/>
      <c r="D35" s="212" t="s">
        <v>2</v>
      </c>
      <c r="E35" s="21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45</v>
      </c>
      <c r="C39" s="207"/>
      <c r="D39" s="207"/>
      <c r="E39" s="207"/>
      <c r="F39" s="98">
        <f>'ON VN'!AE27+STAVEBNÍ!AE346</f>
        <v>0</v>
      </c>
      <c r="G39" s="99">
        <f>'ON VN'!AF27+STAVEBNÍ!AF346</f>
        <v>0</v>
      </c>
      <c r="H39" s="100">
        <f>(F39*SazbaDPH1/100)+(G39*SazbaDPH2/100)</f>
        <v>0</v>
      </c>
      <c r="I39" s="100">
        <f>F39+G39+H39</f>
        <v>0</v>
      </c>
      <c r="J39" s="101" t="str">
        <f>IF(_xlfn.SINGLE(CenaCelkemVypocet)=0,"",I39/_xlfn.SINGLE(CenaCelkemVypocet)*100)</f>
        <v/>
      </c>
    </row>
    <row r="40" spans="1:10" ht="25.5" customHeight="1" x14ac:dyDescent="0.2">
      <c r="A40" s="87">
        <v>2</v>
      </c>
      <c r="B40" s="102" t="s">
        <v>46</v>
      </c>
      <c r="C40" s="208" t="s">
        <v>47</v>
      </c>
      <c r="D40" s="208"/>
      <c r="E40" s="208"/>
      <c r="F40" s="103">
        <f>'ON VN'!AE27+STAVEBNÍ!AE346</f>
        <v>0</v>
      </c>
      <c r="G40" s="104">
        <f>SUM(ZakladDPHZaklVypocet)</f>
        <v>0</v>
      </c>
      <c r="H40" s="104">
        <f>SUM(CelkemDPHVypocet)</f>
        <v>0</v>
      </c>
      <c r="I40" s="104">
        <f>SUM(CenaCelkemVypocet)</f>
        <v>0</v>
      </c>
      <c r="J40" s="105" t="str">
        <f>IF(_xlfn.SINGLE(CenaCelkemVypocet)=0,"",I40/_xlfn.SINGLE(CenaCelkemVypocet)*100)</f>
        <v/>
      </c>
    </row>
    <row r="41" spans="1:10" ht="25.5" customHeight="1" x14ac:dyDescent="0.2">
      <c r="A41" s="87">
        <v>3</v>
      </c>
      <c r="B41" s="106" t="s">
        <v>48</v>
      </c>
      <c r="C41" s="207" t="s">
        <v>49</v>
      </c>
      <c r="D41" s="207"/>
      <c r="E41" s="207"/>
      <c r="F41" s="107">
        <f>'ON VN'!AE27</f>
        <v>0</v>
      </c>
      <c r="G41" s="100">
        <f>'ON VN'!AF27</f>
        <v>0</v>
      </c>
      <c r="H41" s="100">
        <f>(F41*SazbaDPH1/100)+(G41*SazbaDPH2/100)</f>
        <v>0</v>
      </c>
      <c r="I41" s="100">
        <f>F41+G41+H41</f>
        <v>0</v>
      </c>
      <c r="J41" s="101" t="str">
        <f>IF(_xlfn.SINGLE(CenaCelkemVypocet)=0,"",I41/_xlfn.SINGLE(CenaCelkemVypocet)*100)</f>
        <v/>
      </c>
    </row>
    <row r="42" spans="1:10" ht="25.5" customHeight="1" x14ac:dyDescent="0.2">
      <c r="A42" s="87">
        <v>3</v>
      </c>
      <c r="B42" s="106" t="s">
        <v>46</v>
      </c>
      <c r="C42" s="207" t="s">
        <v>50</v>
      </c>
      <c r="D42" s="207"/>
      <c r="E42" s="207"/>
      <c r="F42" s="107">
        <f>STAVEBNÍ!AE346</f>
        <v>0</v>
      </c>
      <c r="G42" s="100">
        <f>STAVEBNÍ!AF346</f>
        <v>0</v>
      </c>
      <c r="H42" s="100">
        <f>(F42*SazbaDPH1/100)+(G42*SazbaDPH2/100)</f>
        <v>0</v>
      </c>
      <c r="I42" s="100">
        <f>F42+G42+H42</f>
        <v>0</v>
      </c>
      <c r="J42" s="101" t="str">
        <f>IF(_xlfn.SINGLE(CenaCelkemVypocet)=0,"",I42/_xlfn.SINGLE(CenaCelkemVypocet)*100)</f>
        <v/>
      </c>
    </row>
    <row r="43" spans="1:10" ht="25.5" customHeight="1" x14ac:dyDescent="0.2">
      <c r="A43" s="87"/>
      <c r="B43" s="189"/>
      <c r="C43" s="207" t="s">
        <v>614</v>
      </c>
      <c r="D43" s="207"/>
      <c r="E43" s="207"/>
      <c r="F43" s="190">
        <v>0</v>
      </c>
      <c r="G43" s="191">
        <f>SUM(SLP!F36)</f>
        <v>0</v>
      </c>
      <c r="H43" s="100">
        <f>(F43*SazbaDPH1/100)+(G43*SazbaDPH2/100)</f>
        <v>0</v>
      </c>
      <c r="I43" s="100">
        <f>F43+G43+H43</f>
        <v>0</v>
      </c>
      <c r="J43" s="101" t="str">
        <f>IF(_xlfn.SINGLE(CenaCelkemVypocet)=0,"",I43/_xlfn.SINGLE(CenaCelkemVypocet)*100)</f>
        <v/>
      </c>
    </row>
    <row r="44" spans="1:10" ht="25.5" customHeight="1" x14ac:dyDescent="0.2">
      <c r="A44" s="87"/>
      <c r="B44" s="209" t="s">
        <v>51</v>
      </c>
      <c r="C44" s="210"/>
      <c r="D44" s="210"/>
      <c r="E44" s="211"/>
      <c r="F44" s="108">
        <f>SUMIF(A39:A42,"=1",F39:F42)</f>
        <v>0</v>
      </c>
      <c r="G44" s="109">
        <f>SUM(G41:G43)</f>
        <v>0</v>
      </c>
      <c r="H44" s="109">
        <f>SUM(H41:H43)</f>
        <v>0</v>
      </c>
      <c r="I44" s="109">
        <f>SUM(I41:I43)</f>
        <v>0</v>
      </c>
      <c r="J44" s="110">
        <f>SUM(J41:J43)</f>
        <v>0</v>
      </c>
    </row>
    <row r="46" spans="1:10" x14ac:dyDescent="0.2">
      <c r="A46" t="s">
        <v>53</v>
      </c>
      <c r="B46" t="s">
        <v>54</v>
      </c>
    </row>
    <row r="47" spans="1:10" x14ac:dyDescent="0.2">
      <c r="A47" t="s">
        <v>55</v>
      </c>
      <c r="B47" t="s">
        <v>56</v>
      </c>
    </row>
    <row r="48" spans="1:10" x14ac:dyDescent="0.2">
      <c r="A48" t="s">
        <v>57</v>
      </c>
      <c r="B48" t="s">
        <v>58</v>
      </c>
    </row>
    <row r="49" spans="1:10" x14ac:dyDescent="0.2">
      <c r="A49" t="s">
        <v>57</v>
      </c>
      <c r="B49" t="s">
        <v>59</v>
      </c>
    </row>
    <row r="50" spans="1:10" x14ac:dyDescent="0.2">
      <c r="A50" t="s">
        <v>57</v>
      </c>
      <c r="B50" t="s">
        <v>655</v>
      </c>
    </row>
    <row r="52" spans="1:10" ht="15.75" x14ac:dyDescent="0.25">
      <c r="B52" s="119" t="s">
        <v>60</v>
      </c>
    </row>
    <row r="54" spans="1:10" ht="25.5" customHeight="1" x14ac:dyDescent="0.2">
      <c r="A54" s="121"/>
      <c r="B54" s="124" t="s">
        <v>18</v>
      </c>
      <c r="C54" s="124" t="s">
        <v>6</v>
      </c>
      <c r="D54" s="125"/>
      <c r="E54" s="125"/>
      <c r="F54" s="126" t="s">
        <v>61</v>
      </c>
      <c r="G54" s="126"/>
      <c r="H54" s="126"/>
      <c r="I54" s="126" t="s">
        <v>31</v>
      </c>
      <c r="J54" s="126" t="s">
        <v>0</v>
      </c>
    </row>
    <row r="55" spans="1:10" ht="36.75" customHeight="1" x14ac:dyDescent="0.2">
      <c r="A55" s="122"/>
      <c r="B55" s="127" t="s">
        <v>62</v>
      </c>
      <c r="C55" s="205" t="s">
        <v>63</v>
      </c>
      <c r="D55" s="206"/>
      <c r="E55" s="206"/>
      <c r="F55" s="136" t="s">
        <v>26</v>
      </c>
      <c r="G55" s="128"/>
      <c r="H55" s="128"/>
      <c r="I55" s="128">
        <f>STAVEBNÍ!G8</f>
        <v>0</v>
      </c>
      <c r="J55" s="133" t="str">
        <f>IF(I88=0,"",I55/I88*100)</f>
        <v/>
      </c>
    </row>
    <row r="56" spans="1:10" ht="36.75" customHeight="1" x14ac:dyDescent="0.2">
      <c r="A56" s="122"/>
      <c r="B56" s="127" t="s">
        <v>64</v>
      </c>
      <c r="C56" s="205" t="s">
        <v>65</v>
      </c>
      <c r="D56" s="206"/>
      <c r="E56" s="206"/>
      <c r="F56" s="136" t="s">
        <v>26</v>
      </c>
      <c r="G56" s="128"/>
      <c r="H56" s="128"/>
      <c r="I56" s="128">
        <f>STAVEBNÍ!G10</f>
        <v>0</v>
      </c>
      <c r="J56" s="133" t="str">
        <f>IF(I88=0,"",I56/I88*100)</f>
        <v/>
      </c>
    </row>
    <row r="57" spans="1:10" ht="36.75" customHeight="1" x14ac:dyDescent="0.2">
      <c r="A57" s="122"/>
      <c r="B57" s="127" t="s">
        <v>66</v>
      </c>
      <c r="C57" s="205" t="s">
        <v>67</v>
      </c>
      <c r="D57" s="206"/>
      <c r="E57" s="206"/>
      <c r="F57" s="136" t="s">
        <v>26</v>
      </c>
      <c r="G57" s="128"/>
      <c r="H57" s="128"/>
      <c r="I57" s="128">
        <f>STAVEBNÍ!G22</f>
        <v>0</v>
      </c>
      <c r="J57" s="133" t="str">
        <f>IF(I88=0,"",I57/I88*100)</f>
        <v/>
      </c>
    </row>
    <row r="58" spans="1:10" ht="36.75" customHeight="1" x14ac:dyDescent="0.2">
      <c r="A58" s="122"/>
      <c r="B58" s="127" t="s">
        <v>68</v>
      </c>
      <c r="C58" s="205" t="s">
        <v>69</v>
      </c>
      <c r="D58" s="206"/>
      <c r="E58" s="206"/>
      <c r="F58" s="136" t="s">
        <v>26</v>
      </c>
      <c r="G58" s="128"/>
      <c r="H58" s="128"/>
      <c r="I58" s="128">
        <f>STAVEBNÍ!G39</f>
        <v>0</v>
      </c>
      <c r="J58" s="133" t="str">
        <f>IF(I88=0,"",I58/I88*100)</f>
        <v/>
      </c>
    </row>
    <row r="59" spans="1:10" ht="36.75" customHeight="1" x14ac:dyDescent="0.2">
      <c r="A59" s="122"/>
      <c r="B59" s="127" t="s">
        <v>70</v>
      </c>
      <c r="C59" s="205" t="s">
        <v>71</v>
      </c>
      <c r="D59" s="206"/>
      <c r="E59" s="206"/>
      <c r="F59" s="136" t="s">
        <v>26</v>
      </c>
      <c r="G59" s="128"/>
      <c r="H59" s="128"/>
      <c r="I59" s="128">
        <f>STAVEBNÍ!G42</f>
        <v>0</v>
      </c>
      <c r="J59" s="133" t="str">
        <f>IF(I88=0,"",I59/I88*100)</f>
        <v/>
      </c>
    </row>
    <row r="60" spans="1:10" ht="36.75" customHeight="1" x14ac:dyDescent="0.2">
      <c r="A60" s="122"/>
      <c r="B60" s="127" t="s">
        <v>72</v>
      </c>
      <c r="C60" s="205" t="s">
        <v>73</v>
      </c>
      <c r="D60" s="206"/>
      <c r="E60" s="206"/>
      <c r="F60" s="136" t="s">
        <v>26</v>
      </c>
      <c r="G60" s="128"/>
      <c r="H60" s="128"/>
      <c r="I60" s="128">
        <f>STAVEBNÍ!G48</f>
        <v>0</v>
      </c>
      <c r="J60" s="133" t="str">
        <f>IF(I88=0,"",I60/I88*100)</f>
        <v/>
      </c>
    </row>
    <row r="61" spans="1:10" ht="36.75" customHeight="1" x14ac:dyDescent="0.2">
      <c r="A61" s="122"/>
      <c r="B61" s="127" t="s">
        <v>74</v>
      </c>
      <c r="C61" s="205" t="s">
        <v>75</v>
      </c>
      <c r="D61" s="206"/>
      <c r="E61" s="206"/>
      <c r="F61" s="136" t="s">
        <v>26</v>
      </c>
      <c r="G61" s="128"/>
      <c r="H61" s="128"/>
      <c r="I61" s="128">
        <f>STAVEBNÍ!G52</f>
        <v>0</v>
      </c>
      <c r="J61" s="133" t="str">
        <f>IF(I88=0,"",I61/I88*100)</f>
        <v/>
      </c>
    </row>
    <row r="62" spans="1:10" ht="36.75" customHeight="1" x14ac:dyDescent="0.2">
      <c r="A62" s="122"/>
      <c r="B62" s="127" t="s">
        <v>76</v>
      </c>
      <c r="C62" s="205" t="s">
        <v>77</v>
      </c>
      <c r="D62" s="206"/>
      <c r="E62" s="206"/>
      <c r="F62" s="136" t="s">
        <v>26</v>
      </c>
      <c r="G62" s="128"/>
      <c r="H62" s="128"/>
      <c r="I62" s="128">
        <f>STAVEBNÍ!G61</f>
        <v>0</v>
      </c>
      <c r="J62" s="133" t="str">
        <f>IF(I88=0,"",I62/I88*100)</f>
        <v/>
      </c>
    </row>
    <row r="63" spans="1:10" ht="36.75" customHeight="1" x14ac:dyDescent="0.2">
      <c r="A63" s="122"/>
      <c r="B63" s="127" t="s">
        <v>78</v>
      </c>
      <c r="C63" s="205" t="s">
        <v>79</v>
      </c>
      <c r="D63" s="206"/>
      <c r="E63" s="206"/>
      <c r="F63" s="136" t="s">
        <v>26</v>
      </c>
      <c r="G63" s="128"/>
      <c r="H63" s="128"/>
      <c r="I63" s="128">
        <f>STAVEBNÍ!G63</f>
        <v>0</v>
      </c>
      <c r="J63" s="133" t="str">
        <f>IF(I88=0,"",I63/I88*100)</f>
        <v/>
      </c>
    </row>
    <row r="64" spans="1:10" ht="36.75" customHeight="1" x14ac:dyDescent="0.2">
      <c r="A64" s="122"/>
      <c r="B64" s="127" t="s">
        <v>80</v>
      </c>
      <c r="C64" s="205" t="s">
        <v>81</v>
      </c>
      <c r="D64" s="206"/>
      <c r="E64" s="206"/>
      <c r="F64" s="136" t="s">
        <v>26</v>
      </c>
      <c r="G64" s="128"/>
      <c r="H64" s="128"/>
      <c r="I64" s="128">
        <f>STAVEBNÍ!G68</f>
        <v>0</v>
      </c>
      <c r="J64" s="133" t="str">
        <f>IF(I88=0,"",I64/I88*100)</f>
        <v/>
      </c>
    </row>
    <row r="65" spans="1:10" ht="36.75" customHeight="1" x14ac:dyDescent="0.2">
      <c r="A65" s="122"/>
      <c r="B65" s="127" t="s">
        <v>82</v>
      </c>
      <c r="C65" s="205" t="s">
        <v>83</v>
      </c>
      <c r="D65" s="206"/>
      <c r="E65" s="206"/>
      <c r="F65" s="136" t="s">
        <v>26</v>
      </c>
      <c r="G65" s="128"/>
      <c r="H65" s="128"/>
      <c r="I65" s="128">
        <f>STAVEBNÍ!G72</f>
        <v>0</v>
      </c>
      <c r="J65" s="133" t="str">
        <f>IF(I88=0,"",I65/I88*100)</f>
        <v/>
      </c>
    </row>
    <row r="66" spans="1:10" ht="36.75" customHeight="1" x14ac:dyDescent="0.2">
      <c r="A66" s="122"/>
      <c r="B66" s="127" t="s">
        <v>84</v>
      </c>
      <c r="C66" s="205" t="s">
        <v>85</v>
      </c>
      <c r="D66" s="206"/>
      <c r="E66" s="206"/>
      <c r="F66" s="136" t="s">
        <v>26</v>
      </c>
      <c r="G66" s="128"/>
      <c r="H66" s="128"/>
      <c r="I66" s="128">
        <f>STAVEBNÍ!G123</f>
        <v>0</v>
      </c>
      <c r="J66" s="133" t="str">
        <f>IF(I88=0,"",I66/I88*100)</f>
        <v/>
      </c>
    </row>
    <row r="67" spans="1:10" ht="36.75" customHeight="1" x14ac:dyDescent="0.2">
      <c r="A67" s="122"/>
      <c r="B67" s="127" t="s">
        <v>86</v>
      </c>
      <c r="C67" s="205" t="s">
        <v>87</v>
      </c>
      <c r="D67" s="206"/>
      <c r="E67" s="206"/>
      <c r="F67" s="136" t="s">
        <v>27</v>
      </c>
      <c r="G67" s="128"/>
      <c r="H67" s="128"/>
      <c r="I67" s="128">
        <f>STAVEBNÍ!G135</f>
        <v>0</v>
      </c>
      <c r="J67" s="133" t="str">
        <f>IF(I88=0,"",I67/I88*100)</f>
        <v/>
      </c>
    </row>
    <row r="68" spans="1:10" ht="36.75" customHeight="1" x14ac:dyDescent="0.2">
      <c r="A68" s="122"/>
      <c r="B68" s="127" t="s">
        <v>88</v>
      </c>
      <c r="C68" s="205" t="s">
        <v>89</v>
      </c>
      <c r="D68" s="206"/>
      <c r="E68" s="206"/>
      <c r="F68" s="136" t="s">
        <v>27</v>
      </c>
      <c r="G68" s="128"/>
      <c r="H68" s="128"/>
      <c r="I68" s="128">
        <f>STAVEBNÍ!G142</f>
        <v>0</v>
      </c>
      <c r="J68" s="133" t="str">
        <f>IF(I88=0,"",I68/I88*100)</f>
        <v/>
      </c>
    </row>
    <row r="69" spans="1:10" ht="36.75" customHeight="1" x14ac:dyDescent="0.2">
      <c r="A69" s="122"/>
      <c r="B69" s="127" t="s">
        <v>90</v>
      </c>
      <c r="C69" s="205" t="s">
        <v>91</v>
      </c>
      <c r="D69" s="206"/>
      <c r="E69" s="206"/>
      <c r="F69" s="136" t="s">
        <v>27</v>
      </c>
      <c r="G69" s="128"/>
      <c r="H69" s="128"/>
      <c r="I69" s="128">
        <f>STAVEBNÍ!G146</f>
        <v>0</v>
      </c>
      <c r="J69" s="133" t="str">
        <f>IF(I88=0,"",I69/I88*100)</f>
        <v/>
      </c>
    </row>
    <row r="70" spans="1:10" ht="36.75" customHeight="1" x14ac:dyDescent="0.2">
      <c r="A70" s="122"/>
      <c r="B70" s="127" t="s">
        <v>92</v>
      </c>
      <c r="C70" s="205" t="s">
        <v>93</v>
      </c>
      <c r="D70" s="206"/>
      <c r="E70" s="206"/>
      <c r="F70" s="136" t="s">
        <v>27</v>
      </c>
      <c r="G70" s="128"/>
      <c r="H70" s="128"/>
      <c r="I70" s="128">
        <f>STAVEBNÍ!G154</f>
        <v>0</v>
      </c>
      <c r="J70" s="133" t="str">
        <f>IF(I88=0,"",I70/I88*100)</f>
        <v/>
      </c>
    </row>
    <row r="71" spans="1:10" ht="36.75" customHeight="1" x14ac:dyDescent="0.2">
      <c r="A71" s="122"/>
      <c r="B71" s="127" t="s">
        <v>94</v>
      </c>
      <c r="C71" s="205" t="s">
        <v>95</v>
      </c>
      <c r="D71" s="206"/>
      <c r="E71" s="206"/>
      <c r="F71" s="136" t="s">
        <v>27</v>
      </c>
      <c r="G71" s="128"/>
      <c r="H71" s="128"/>
      <c r="I71" s="128">
        <f>STAVEBNÍ!G159</f>
        <v>0</v>
      </c>
      <c r="J71" s="133" t="str">
        <f>IF(I88=0,"",I71/I88*100)</f>
        <v/>
      </c>
    </row>
    <row r="72" spans="1:10" ht="36.75" customHeight="1" x14ac:dyDescent="0.2">
      <c r="A72" s="122"/>
      <c r="B72" s="127" t="s">
        <v>96</v>
      </c>
      <c r="C72" s="205" t="s">
        <v>97</v>
      </c>
      <c r="D72" s="206"/>
      <c r="E72" s="206"/>
      <c r="F72" s="136" t="s">
        <v>27</v>
      </c>
      <c r="G72" s="128"/>
      <c r="H72" s="128"/>
      <c r="I72" s="128">
        <f>STAVEBNÍ!G179</f>
        <v>0</v>
      </c>
      <c r="J72" s="133" t="str">
        <f>IF(I88=0,"",I72/I88*100)</f>
        <v/>
      </c>
    </row>
    <row r="73" spans="1:10" ht="36.75" customHeight="1" x14ac:dyDescent="0.2">
      <c r="A73" s="122"/>
      <c r="B73" s="127" t="s">
        <v>98</v>
      </c>
      <c r="C73" s="205" t="s">
        <v>99</v>
      </c>
      <c r="D73" s="206"/>
      <c r="E73" s="206"/>
      <c r="F73" s="136" t="s">
        <v>27</v>
      </c>
      <c r="G73" s="128"/>
      <c r="H73" s="128"/>
      <c r="I73" s="128">
        <f>STAVEBNÍ!G183</f>
        <v>0</v>
      </c>
      <c r="J73" s="133" t="str">
        <f>IF(I88=0,"",I73/I88*100)</f>
        <v/>
      </c>
    </row>
    <row r="74" spans="1:10" ht="36.75" customHeight="1" x14ac:dyDescent="0.2">
      <c r="A74" s="122"/>
      <c r="B74" s="127" t="s">
        <v>100</v>
      </c>
      <c r="C74" s="205" t="s">
        <v>101</v>
      </c>
      <c r="D74" s="206"/>
      <c r="E74" s="206"/>
      <c r="F74" s="136" t="s">
        <v>27</v>
      </c>
      <c r="G74" s="128"/>
      <c r="H74" s="128"/>
      <c r="I74" s="128">
        <f>STAVEBNÍ!G207</f>
        <v>0</v>
      </c>
      <c r="J74" s="133" t="str">
        <f>IF(I88=0,"",I74/I88*100)</f>
        <v/>
      </c>
    </row>
    <row r="75" spans="1:10" ht="36.75" customHeight="1" x14ac:dyDescent="0.2">
      <c r="A75" s="122"/>
      <c r="B75" s="127" t="s">
        <v>102</v>
      </c>
      <c r="C75" s="205" t="s">
        <v>103</v>
      </c>
      <c r="D75" s="206"/>
      <c r="E75" s="206"/>
      <c r="F75" s="136" t="s">
        <v>27</v>
      </c>
      <c r="G75" s="128"/>
      <c r="H75" s="128"/>
      <c r="I75" s="128">
        <f>STAVEBNÍ!G211</f>
        <v>0</v>
      </c>
      <c r="J75" s="133" t="str">
        <f>IF(I88=0,"",I75/I88*100)</f>
        <v/>
      </c>
    </row>
    <row r="76" spans="1:10" ht="36.75" customHeight="1" x14ac:dyDescent="0.2">
      <c r="A76" s="122"/>
      <c r="B76" s="127" t="s">
        <v>104</v>
      </c>
      <c r="C76" s="205" t="s">
        <v>105</v>
      </c>
      <c r="D76" s="206"/>
      <c r="E76" s="206"/>
      <c r="F76" s="136" t="s">
        <v>27</v>
      </c>
      <c r="G76" s="128"/>
      <c r="H76" s="128"/>
      <c r="I76" s="128">
        <f>STAVEBNÍ!G213</f>
        <v>0</v>
      </c>
      <c r="J76" s="133" t="str">
        <f>IF(I88=0,"",I76/I88*100)</f>
        <v/>
      </c>
    </row>
    <row r="77" spans="1:10" ht="36.75" customHeight="1" x14ac:dyDescent="0.2">
      <c r="A77" s="122"/>
      <c r="B77" s="127" t="s">
        <v>106</v>
      </c>
      <c r="C77" s="205" t="s">
        <v>107</v>
      </c>
      <c r="D77" s="206"/>
      <c r="E77" s="206"/>
      <c r="F77" s="136" t="s">
        <v>27</v>
      </c>
      <c r="G77" s="128"/>
      <c r="H77" s="128"/>
      <c r="I77" s="128">
        <f>STAVEBNÍ!G220</f>
        <v>0</v>
      </c>
      <c r="J77" s="133" t="str">
        <f>IF(I88=0,"",I77/I88*100)</f>
        <v/>
      </c>
    </row>
    <row r="78" spans="1:10" ht="36.75" customHeight="1" x14ac:dyDescent="0.2">
      <c r="A78" s="122"/>
      <c r="B78" s="127" t="s">
        <v>108</v>
      </c>
      <c r="C78" s="205" t="s">
        <v>109</v>
      </c>
      <c r="D78" s="206"/>
      <c r="E78" s="206"/>
      <c r="F78" s="136" t="s">
        <v>27</v>
      </c>
      <c r="G78" s="128"/>
      <c r="H78" s="128"/>
      <c r="I78" s="128">
        <f>STAVEBNÍ!G230</f>
        <v>0</v>
      </c>
      <c r="J78" s="133" t="str">
        <f>IF(I88=0,"",I78/I88*100)</f>
        <v/>
      </c>
    </row>
    <row r="79" spans="1:10" ht="36.75" customHeight="1" x14ac:dyDescent="0.2">
      <c r="A79" s="122"/>
      <c r="B79" s="127" t="s">
        <v>110</v>
      </c>
      <c r="C79" s="205" t="s">
        <v>111</v>
      </c>
      <c r="D79" s="206"/>
      <c r="E79" s="206"/>
      <c r="F79" s="136" t="s">
        <v>27</v>
      </c>
      <c r="G79" s="128"/>
      <c r="H79" s="128"/>
      <c r="I79" s="128">
        <f>STAVEBNÍ!G246</f>
        <v>0</v>
      </c>
      <c r="J79" s="133" t="str">
        <f>IF(I88=0,"",I79/I88*100)</f>
        <v/>
      </c>
    </row>
    <row r="80" spans="1:10" ht="36.75" customHeight="1" x14ac:dyDescent="0.2">
      <c r="A80" s="122"/>
      <c r="B80" s="127" t="s">
        <v>112</v>
      </c>
      <c r="C80" s="205" t="s">
        <v>113</v>
      </c>
      <c r="D80" s="206"/>
      <c r="E80" s="206"/>
      <c r="F80" s="136" t="s">
        <v>27</v>
      </c>
      <c r="G80" s="128"/>
      <c r="H80" s="128"/>
      <c r="I80" s="128">
        <f>STAVEBNÍ!G252</f>
        <v>0</v>
      </c>
      <c r="J80" s="133" t="str">
        <f>IF(I88=0,"",I80/I88*100)</f>
        <v/>
      </c>
    </row>
    <row r="81" spans="1:10" ht="36.75" customHeight="1" x14ac:dyDescent="0.2">
      <c r="A81" s="122"/>
      <c r="B81" s="127" t="s">
        <v>114</v>
      </c>
      <c r="C81" s="205" t="s">
        <v>115</v>
      </c>
      <c r="D81" s="206"/>
      <c r="E81" s="206"/>
      <c r="F81" s="136" t="s">
        <v>27</v>
      </c>
      <c r="G81" s="128"/>
      <c r="H81" s="128"/>
      <c r="I81" s="128">
        <f>STAVEBNÍ!G255</f>
        <v>0</v>
      </c>
      <c r="J81" s="133" t="str">
        <f>IF(I88=0,"",I81/I88*100)</f>
        <v/>
      </c>
    </row>
    <row r="82" spans="1:10" ht="36.75" customHeight="1" x14ac:dyDescent="0.2">
      <c r="A82" s="122"/>
      <c r="B82" s="127" t="s">
        <v>116</v>
      </c>
      <c r="C82" s="205" t="s">
        <v>117</v>
      </c>
      <c r="D82" s="206"/>
      <c r="E82" s="206"/>
      <c r="F82" s="136" t="s">
        <v>28</v>
      </c>
      <c r="G82" s="128"/>
      <c r="H82" s="128"/>
      <c r="I82" s="128">
        <f>STAVEBNÍ!G267</f>
        <v>0</v>
      </c>
      <c r="J82" s="133" t="str">
        <f>IF(I88=0,"",I82/I88*100)</f>
        <v/>
      </c>
    </row>
    <row r="83" spans="1:10" ht="36.75" customHeight="1" x14ac:dyDescent="0.2">
      <c r="A83" s="122"/>
      <c r="B83" s="127" t="s">
        <v>118</v>
      </c>
      <c r="C83" s="205" t="s">
        <v>119</v>
      </c>
      <c r="D83" s="206"/>
      <c r="E83" s="206"/>
      <c r="F83" s="136" t="s">
        <v>28</v>
      </c>
      <c r="G83" s="128"/>
      <c r="H83" s="128"/>
      <c r="I83" s="128">
        <f>STAVEBNÍ!G313</f>
        <v>0</v>
      </c>
      <c r="J83" s="133" t="str">
        <f>IF(I88=0,"",I83/I88*100)</f>
        <v/>
      </c>
    </row>
    <row r="84" spans="1:10" ht="36.75" customHeight="1" x14ac:dyDescent="0.2">
      <c r="A84" s="122"/>
      <c r="B84" s="127" t="s">
        <v>120</v>
      </c>
      <c r="C84" s="205" t="s">
        <v>121</v>
      </c>
      <c r="D84" s="206"/>
      <c r="E84" s="206"/>
      <c r="F84" s="136" t="s">
        <v>122</v>
      </c>
      <c r="G84" s="128"/>
      <c r="H84" s="128"/>
      <c r="I84" s="128">
        <f>STAVEBNÍ!G323</f>
        <v>0</v>
      </c>
      <c r="J84" s="133" t="str">
        <f>IF(I88=0,"",I84/I88*100)</f>
        <v/>
      </c>
    </row>
    <row r="85" spans="1:10" ht="36.75" customHeight="1" x14ac:dyDescent="0.2">
      <c r="A85" s="122"/>
      <c r="B85" s="201" t="s">
        <v>28</v>
      </c>
      <c r="C85" s="205" t="s">
        <v>614</v>
      </c>
      <c r="D85" s="206"/>
      <c r="E85" s="206"/>
      <c r="F85" s="202" t="s">
        <v>28</v>
      </c>
      <c r="G85" s="203"/>
      <c r="H85" s="203"/>
      <c r="I85" s="203">
        <f>SUM(SLP!F36)</f>
        <v>0</v>
      </c>
      <c r="J85" s="133" t="str">
        <f>IF(I88=0,"",I85/I88*100)</f>
        <v/>
      </c>
    </row>
    <row r="86" spans="1:10" ht="36.75" customHeight="1" x14ac:dyDescent="0.2">
      <c r="A86" s="122"/>
      <c r="B86" s="127" t="s">
        <v>123</v>
      </c>
      <c r="C86" s="205" t="s">
        <v>29</v>
      </c>
      <c r="D86" s="206"/>
      <c r="E86" s="206"/>
      <c r="F86" s="136" t="s">
        <v>123</v>
      </c>
      <c r="G86" s="128"/>
      <c r="H86" s="128"/>
      <c r="I86" s="128">
        <f>'ON VN'!G8</f>
        <v>0</v>
      </c>
      <c r="J86" s="133" t="str">
        <f>IF(I88=0,"",I86/I88*100)</f>
        <v/>
      </c>
    </row>
    <row r="87" spans="1:10" ht="36.75" customHeight="1" x14ac:dyDescent="0.2">
      <c r="A87" s="122"/>
      <c r="B87" s="127" t="s">
        <v>124</v>
      </c>
      <c r="C87" s="205" t="s">
        <v>30</v>
      </c>
      <c r="D87" s="206"/>
      <c r="E87" s="206"/>
      <c r="F87" s="136" t="s">
        <v>124</v>
      </c>
      <c r="G87" s="128"/>
      <c r="H87" s="128"/>
      <c r="I87" s="128">
        <f>'ON VN'!G19</f>
        <v>0</v>
      </c>
      <c r="J87" s="133" t="str">
        <f>IF(I88=0,"",I87/I88*100)</f>
        <v/>
      </c>
    </row>
    <row r="88" spans="1:10" ht="25.5" customHeight="1" x14ac:dyDescent="0.2">
      <c r="A88" s="123"/>
      <c r="B88" s="129" t="s">
        <v>1</v>
      </c>
      <c r="C88" s="130"/>
      <c r="D88" s="131"/>
      <c r="E88" s="131"/>
      <c r="F88" s="137"/>
      <c r="G88" s="132"/>
      <c r="H88" s="132"/>
      <c r="I88" s="132">
        <f>SUM(I55:I87)</f>
        <v>0</v>
      </c>
      <c r="J88" s="134">
        <f>SUM(J55:J87)</f>
        <v>0</v>
      </c>
    </row>
    <row r="89" spans="1:10" x14ac:dyDescent="0.2">
      <c r="F89" s="86"/>
      <c r="G89" s="86"/>
      <c r="H89" s="86"/>
      <c r="I89" s="86"/>
      <c r="J89" s="135"/>
    </row>
    <row r="90" spans="1:10" x14ac:dyDescent="0.2">
      <c r="F90" s="86"/>
      <c r="G90" s="86"/>
      <c r="H90" s="86"/>
      <c r="I90" s="86"/>
      <c r="J90" s="135"/>
    </row>
    <row r="91" spans="1:10" x14ac:dyDescent="0.2">
      <c r="F91" s="86"/>
      <c r="G91" s="86"/>
      <c r="H91" s="86"/>
      <c r="I91" s="86"/>
      <c r="J91" s="135"/>
    </row>
  </sheetData>
  <sheetProtection algorithmName="SHA-512" hashValue="fCJuPFaz2AQcXUHraTQ0mXXK16sj/DrO+z1albEFX5PP21wMioxxvCBORyv0otkEfgonXfbA1BZHevI3fm1m1A==" saltValue="J6m1TCoTls5cExpzXY9E0w==" spinCount="100000" sheet="1" objects="1" scenarios="1" selectLockedCell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0">
    <mergeCell ref="C85:E85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G21:H21"/>
    <mergeCell ref="C39:E39"/>
    <mergeCell ref="C40:E40"/>
    <mergeCell ref="C41:E41"/>
    <mergeCell ref="C42:E42"/>
    <mergeCell ref="B44:E4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73:E73"/>
    <mergeCell ref="C74:E74"/>
    <mergeCell ref="C65:E65"/>
    <mergeCell ref="C66:E66"/>
    <mergeCell ref="C67:E67"/>
    <mergeCell ref="C68:E68"/>
    <mergeCell ref="C69:E69"/>
    <mergeCell ref="C86:E86"/>
    <mergeCell ref="C87:E87"/>
    <mergeCell ref="C43:E43"/>
    <mergeCell ref="C80:E80"/>
    <mergeCell ref="C81:E81"/>
    <mergeCell ref="C82:E82"/>
    <mergeCell ref="C83:E83"/>
    <mergeCell ref="C84:E84"/>
    <mergeCell ref="C75:E75"/>
    <mergeCell ref="C76:E76"/>
    <mergeCell ref="C77:E77"/>
    <mergeCell ref="C78:E78"/>
    <mergeCell ref="C79:E79"/>
    <mergeCell ref="C70:E70"/>
    <mergeCell ref="C71:E71"/>
    <mergeCell ref="C72:E7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6" t="s">
        <v>7</v>
      </c>
      <c r="B1" s="256"/>
      <c r="C1" s="257"/>
      <c r="D1" s="256"/>
      <c r="E1" s="256"/>
      <c r="F1" s="256"/>
      <c r="G1" s="256"/>
    </row>
    <row r="2" spans="1:7" ht="24.95" customHeight="1" x14ac:dyDescent="0.2">
      <c r="A2" s="50" t="s">
        <v>8</v>
      </c>
      <c r="B2" s="49"/>
      <c r="C2" s="258"/>
      <c r="D2" s="258"/>
      <c r="E2" s="258"/>
      <c r="F2" s="258"/>
      <c r="G2" s="259"/>
    </row>
    <row r="3" spans="1:7" ht="24.95" customHeight="1" x14ac:dyDescent="0.2">
      <c r="A3" s="50" t="s">
        <v>9</v>
      </c>
      <c r="B3" s="49"/>
      <c r="C3" s="258"/>
      <c r="D3" s="258"/>
      <c r="E3" s="258"/>
      <c r="F3" s="258"/>
      <c r="G3" s="259"/>
    </row>
    <row r="4" spans="1:7" ht="24.95" customHeight="1" x14ac:dyDescent="0.2">
      <c r="A4" s="50" t="s">
        <v>10</v>
      </c>
      <c r="B4" s="49"/>
      <c r="C4" s="258"/>
      <c r="D4" s="258"/>
      <c r="E4" s="258"/>
      <c r="F4" s="258"/>
      <c r="G4" s="259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A33DA-8A7D-430E-944D-8BDBD88F0C4B}">
  <sheetPr>
    <outlinePr summaryBelow="0"/>
  </sheetPr>
  <dimension ref="A1:BH5000"/>
  <sheetViews>
    <sheetView workbookViewId="0">
      <pane ySplit="7" topLeftCell="A13" activePane="bottomLeft" state="frozen"/>
      <selection pane="bottomLeft" activeCell="A31" sqref="A31:G35"/>
    </sheetView>
  </sheetViews>
  <sheetFormatPr defaultRowHeight="12.75" outlineLevelRow="2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60" t="s">
        <v>7</v>
      </c>
      <c r="B1" s="260"/>
      <c r="C1" s="260"/>
      <c r="D1" s="260"/>
      <c r="E1" s="260"/>
      <c r="F1" s="260"/>
      <c r="G1" s="260"/>
      <c r="AG1" t="s">
        <v>125</v>
      </c>
    </row>
    <row r="2" spans="1:60" ht="24.95" customHeight="1" x14ac:dyDescent="0.2">
      <c r="A2" s="50" t="s">
        <v>8</v>
      </c>
      <c r="B2" s="49" t="s">
        <v>43</v>
      </c>
      <c r="C2" s="261" t="s">
        <v>44</v>
      </c>
      <c r="D2" s="262"/>
      <c r="E2" s="262"/>
      <c r="F2" s="262"/>
      <c r="G2" s="263"/>
      <c r="AG2" t="s">
        <v>126</v>
      </c>
    </row>
    <row r="3" spans="1:60" ht="24.95" customHeight="1" x14ac:dyDescent="0.2">
      <c r="A3" s="50" t="s">
        <v>9</v>
      </c>
      <c r="B3" s="49" t="s">
        <v>46</v>
      </c>
      <c r="C3" s="261" t="s">
        <v>47</v>
      </c>
      <c r="D3" s="262"/>
      <c r="E3" s="262"/>
      <c r="F3" s="262"/>
      <c r="G3" s="263"/>
      <c r="AC3" s="120" t="s">
        <v>126</v>
      </c>
      <c r="AG3" t="s">
        <v>127</v>
      </c>
    </row>
    <row r="4" spans="1:60" ht="24.95" customHeight="1" x14ac:dyDescent="0.2">
      <c r="A4" s="139" t="s">
        <v>10</v>
      </c>
      <c r="B4" s="140" t="s">
        <v>48</v>
      </c>
      <c r="C4" s="264" t="s">
        <v>49</v>
      </c>
      <c r="D4" s="265"/>
      <c r="E4" s="265"/>
      <c r="F4" s="265"/>
      <c r="G4" s="266"/>
      <c r="AG4" t="s">
        <v>128</v>
      </c>
    </row>
    <row r="5" spans="1:60" x14ac:dyDescent="0.2">
      <c r="D5" s="10"/>
    </row>
    <row r="6" spans="1:60" ht="38.25" x14ac:dyDescent="0.2">
      <c r="A6" s="142" t="s">
        <v>129</v>
      </c>
      <c r="B6" s="144" t="s">
        <v>130</v>
      </c>
      <c r="C6" s="144" t="s">
        <v>131</v>
      </c>
      <c r="D6" s="143" t="s">
        <v>132</v>
      </c>
      <c r="E6" s="142" t="s">
        <v>133</v>
      </c>
      <c r="F6" s="141" t="s">
        <v>134</v>
      </c>
      <c r="G6" s="142" t="s">
        <v>31</v>
      </c>
      <c r="H6" s="145" t="s">
        <v>32</v>
      </c>
      <c r="I6" s="145" t="s">
        <v>135</v>
      </c>
      <c r="J6" s="145" t="s">
        <v>33</v>
      </c>
      <c r="K6" s="145" t="s">
        <v>136</v>
      </c>
      <c r="L6" s="145" t="s">
        <v>137</v>
      </c>
      <c r="M6" s="145" t="s">
        <v>138</v>
      </c>
      <c r="N6" s="145" t="s">
        <v>139</v>
      </c>
      <c r="O6" s="145" t="s">
        <v>140</v>
      </c>
      <c r="P6" s="145" t="s">
        <v>141</v>
      </c>
      <c r="Q6" s="145" t="s">
        <v>142</v>
      </c>
      <c r="R6" s="145" t="s">
        <v>143</v>
      </c>
      <c r="S6" s="145" t="s">
        <v>144</v>
      </c>
      <c r="T6" s="145" t="s">
        <v>145</v>
      </c>
      <c r="U6" s="145" t="s">
        <v>146</v>
      </c>
      <c r="V6" s="145" t="s">
        <v>147</v>
      </c>
      <c r="W6" s="145" t="s">
        <v>148</v>
      </c>
      <c r="X6" s="145" t="s">
        <v>149</v>
      </c>
      <c r="Y6" s="145" t="s">
        <v>150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58" t="s">
        <v>151</v>
      </c>
      <c r="B8" s="159" t="s">
        <v>123</v>
      </c>
      <c r="C8" s="173" t="s">
        <v>29</v>
      </c>
      <c r="D8" s="160"/>
      <c r="E8" s="161"/>
      <c r="F8" s="162"/>
      <c r="G8" s="162">
        <f>SUMIF(AG9:AG18,"&lt;&gt;NOR",G9:G18)</f>
        <v>0</v>
      </c>
      <c r="H8" s="162"/>
      <c r="I8" s="162">
        <f>SUM(I9:I18)</f>
        <v>0</v>
      </c>
      <c r="J8" s="162"/>
      <c r="K8" s="162">
        <f>SUM(K9:K18)</f>
        <v>30000</v>
      </c>
      <c r="L8" s="162"/>
      <c r="M8" s="162">
        <f>SUM(M9:M18)</f>
        <v>0</v>
      </c>
      <c r="N8" s="161"/>
      <c r="O8" s="161">
        <f>SUM(O9:O18)</f>
        <v>0</v>
      </c>
      <c r="P8" s="161"/>
      <c r="Q8" s="161">
        <f>SUM(Q9:Q18)</f>
        <v>0</v>
      </c>
      <c r="R8" s="162"/>
      <c r="S8" s="162"/>
      <c r="T8" s="163"/>
      <c r="U8" s="157"/>
      <c r="V8" s="157">
        <f>SUM(V9:V18)</f>
        <v>0</v>
      </c>
      <c r="W8" s="157"/>
      <c r="X8" s="157"/>
      <c r="Y8" s="157"/>
      <c r="AG8" t="s">
        <v>152</v>
      </c>
    </row>
    <row r="9" spans="1:60" outlineLevel="1" x14ac:dyDescent="0.2">
      <c r="A9" s="165">
        <v>1</v>
      </c>
      <c r="B9" s="166" t="s">
        <v>153</v>
      </c>
      <c r="C9" s="174" t="s">
        <v>154</v>
      </c>
      <c r="D9" s="167" t="s">
        <v>155</v>
      </c>
      <c r="E9" s="168">
        <v>1</v>
      </c>
      <c r="F9" s="169"/>
      <c r="G9" s="170">
        <f>ROUND(E9*F9,2)</f>
        <v>0</v>
      </c>
      <c r="H9" s="169">
        <v>0</v>
      </c>
      <c r="I9" s="170">
        <f>ROUND(E9*H9,2)</f>
        <v>0</v>
      </c>
      <c r="J9" s="169">
        <v>5000</v>
      </c>
      <c r="K9" s="170">
        <f>ROUND(E9*J9,2)</f>
        <v>5000</v>
      </c>
      <c r="L9" s="170">
        <v>21</v>
      </c>
      <c r="M9" s="170">
        <f>G9*(1+L9/100)</f>
        <v>0</v>
      </c>
      <c r="N9" s="168">
        <v>0</v>
      </c>
      <c r="O9" s="168">
        <f>ROUND(E9*N9,2)</f>
        <v>0</v>
      </c>
      <c r="P9" s="168">
        <v>0</v>
      </c>
      <c r="Q9" s="168">
        <f>ROUND(E9*P9,2)</f>
        <v>0</v>
      </c>
      <c r="R9" s="170"/>
      <c r="S9" s="170" t="s">
        <v>156</v>
      </c>
      <c r="T9" s="171" t="s">
        <v>157</v>
      </c>
      <c r="U9" s="156">
        <v>0</v>
      </c>
      <c r="V9" s="156">
        <f>ROUND(E9*U9,2)</f>
        <v>0</v>
      </c>
      <c r="W9" s="156"/>
      <c r="X9" s="156" t="s">
        <v>158</v>
      </c>
      <c r="Y9" s="156" t="s">
        <v>159</v>
      </c>
      <c r="Z9" s="146"/>
      <c r="AA9" s="146"/>
      <c r="AB9" s="146"/>
      <c r="AC9" s="146"/>
      <c r="AD9" s="146"/>
      <c r="AE9" s="146"/>
      <c r="AF9" s="146"/>
      <c r="AG9" s="146" t="s">
        <v>160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ht="33.75" outlineLevel="2" x14ac:dyDescent="0.2">
      <c r="A10" s="153"/>
      <c r="B10" s="154"/>
      <c r="C10" s="281" t="s">
        <v>161</v>
      </c>
      <c r="D10" s="282"/>
      <c r="E10" s="282"/>
      <c r="F10" s="282"/>
      <c r="G10" s="282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162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72" t="str">
        <f>C10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0" s="146"/>
      <c r="BC10" s="146"/>
      <c r="BD10" s="146"/>
      <c r="BE10" s="146"/>
      <c r="BF10" s="146"/>
      <c r="BG10" s="146"/>
      <c r="BH10" s="146"/>
    </row>
    <row r="11" spans="1:60" outlineLevel="1" x14ac:dyDescent="0.2">
      <c r="A11" s="165">
        <v>2</v>
      </c>
      <c r="B11" s="166" t="s">
        <v>163</v>
      </c>
      <c r="C11" s="174" t="s">
        <v>164</v>
      </c>
      <c r="D11" s="167" t="s">
        <v>155</v>
      </c>
      <c r="E11" s="168">
        <v>1</v>
      </c>
      <c r="F11" s="169"/>
      <c r="G11" s="170">
        <f>ROUND(E11*F11,2)</f>
        <v>0</v>
      </c>
      <c r="H11" s="169">
        <v>0</v>
      </c>
      <c r="I11" s="170">
        <f>ROUND(E11*H11,2)</f>
        <v>0</v>
      </c>
      <c r="J11" s="169">
        <v>5000</v>
      </c>
      <c r="K11" s="170">
        <f>ROUND(E11*J11,2)</f>
        <v>5000</v>
      </c>
      <c r="L11" s="170">
        <v>21</v>
      </c>
      <c r="M11" s="170">
        <f>G11*(1+L11/100)</f>
        <v>0</v>
      </c>
      <c r="N11" s="168">
        <v>0</v>
      </c>
      <c r="O11" s="168">
        <f>ROUND(E11*N11,2)</f>
        <v>0</v>
      </c>
      <c r="P11" s="168">
        <v>0</v>
      </c>
      <c r="Q11" s="168">
        <f>ROUND(E11*P11,2)</f>
        <v>0</v>
      </c>
      <c r="R11" s="170"/>
      <c r="S11" s="170" t="s">
        <v>156</v>
      </c>
      <c r="T11" s="171" t="s">
        <v>157</v>
      </c>
      <c r="U11" s="156">
        <v>0</v>
      </c>
      <c r="V11" s="156">
        <f>ROUND(E11*U11,2)</f>
        <v>0</v>
      </c>
      <c r="W11" s="156"/>
      <c r="X11" s="156" t="s">
        <v>158</v>
      </c>
      <c r="Y11" s="156" t="s">
        <v>159</v>
      </c>
      <c r="Z11" s="146"/>
      <c r="AA11" s="146"/>
      <c r="AB11" s="146"/>
      <c r="AC11" s="146"/>
      <c r="AD11" s="146"/>
      <c r="AE11" s="146"/>
      <c r="AF11" s="146"/>
      <c r="AG11" s="146" t="s">
        <v>160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45" outlineLevel="2" x14ac:dyDescent="0.2">
      <c r="A12" s="153"/>
      <c r="B12" s="154"/>
      <c r="C12" s="281" t="s">
        <v>165</v>
      </c>
      <c r="D12" s="282"/>
      <c r="E12" s="282"/>
      <c r="F12" s="282"/>
      <c r="G12" s="282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162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72" t="str">
        <f>C12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2" s="146"/>
      <c r="BC12" s="146"/>
      <c r="BD12" s="146"/>
      <c r="BE12" s="146"/>
      <c r="BF12" s="146"/>
      <c r="BG12" s="146"/>
      <c r="BH12" s="146"/>
    </row>
    <row r="13" spans="1:60" outlineLevel="1" x14ac:dyDescent="0.2">
      <c r="A13" s="165">
        <v>3</v>
      </c>
      <c r="B13" s="166" t="s">
        <v>166</v>
      </c>
      <c r="C13" s="174" t="s">
        <v>167</v>
      </c>
      <c r="D13" s="167" t="s">
        <v>155</v>
      </c>
      <c r="E13" s="168">
        <v>1</v>
      </c>
      <c r="F13" s="169"/>
      <c r="G13" s="170">
        <f>ROUND(E13*F13,2)</f>
        <v>0</v>
      </c>
      <c r="H13" s="169">
        <v>0</v>
      </c>
      <c r="I13" s="170">
        <f>ROUND(E13*H13,2)</f>
        <v>0</v>
      </c>
      <c r="J13" s="169">
        <v>5000</v>
      </c>
      <c r="K13" s="170">
        <f>ROUND(E13*J13,2)</f>
        <v>5000</v>
      </c>
      <c r="L13" s="170">
        <v>21</v>
      </c>
      <c r="M13" s="170">
        <f>G13*(1+L13/100)</f>
        <v>0</v>
      </c>
      <c r="N13" s="168">
        <v>0</v>
      </c>
      <c r="O13" s="168">
        <f>ROUND(E13*N13,2)</f>
        <v>0</v>
      </c>
      <c r="P13" s="168">
        <v>0</v>
      </c>
      <c r="Q13" s="168">
        <f>ROUND(E13*P13,2)</f>
        <v>0</v>
      </c>
      <c r="R13" s="170"/>
      <c r="S13" s="170" t="s">
        <v>156</v>
      </c>
      <c r="T13" s="171" t="s">
        <v>157</v>
      </c>
      <c r="U13" s="156">
        <v>0</v>
      </c>
      <c r="V13" s="156">
        <f>ROUND(E13*U13,2)</f>
        <v>0</v>
      </c>
      <c r="W13" s="156"/>
      <c r="X13" s="156" t="s">
        <v>158</v>
      </c>
      <c r="Y13" s="156" t="s">
        <v>159</v>
      </c>
      <c r="Z13" s="146"/>
      <c r="AA13" s="146"/>
      <c r="AB13" s="146"/>
      <c r="AC13" s="146"/>
      <c r="AD13" s="146"/>
      <c r="AE13" s="146"/>
      <c r="AF13" s="146"/>
      <c r="AG13" s="146" t="s">
        <v>160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33.75" outlineLevel="2" x14ac:dyDescent="0.2">
      <c r="A14" s="153"/>
      <c r="B14" s="154"/>
      <c r="C14" s="281" t="s">
        <v>168</v>
      </c>
      <c r="D14" s="282"/>
      <c r="E14" s="282"/>
      <c r="F14" s="282"/>
      <c r="G14" s="282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162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72" t="str">
        <f>C14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65">
        <v>4</v>
      </c>
      <c r="B15" s="166" t="s">
        <v>169</v>
      </c>
      <c r="C15" s="174" t="s">
        <v>170</v>
      </c>
      <c r="D15" s="167" t="s">
        <v>155</v>
      </c>
      <c r="E15" s="168">
        <v>1</v>
      </c>
      <c r="F15" s="169"/>
      <c r="G15" s="170">
        <f>ROUND(E15*F15,2)</f>
        <v>0</v>
      </c>
      <c r="H15" s="169">
        <v>0</v>
      </c>
      <c r="I15" s="170">
        <f>ROUND(E15*H15,2)</f>
        <v>0</v>
      </c>
      <c r="J15" s="169">
        <v>5000</v>
      </c>
      <c r="K15" s="170">
        <f>ROUND(E15*J15,2)</f>
        <v>5000</v>
      </c>
      <c r="L15" s="170">
        <v>21</v>
      </c>
      <c r="M15" s="170">
        <f>G15*(1+L15/100)</f>
        <v>0</v>
      </c>
      <c r="N15" s="168">
        <v>0</v>
      </c>
      <c r="O15" s="168">
        <f>ROUND(E15*N15,2)</f>
        <v>0</v>
      </c>
      <c r="P15" s="168">
        <v>0</v>
      </c>
      <c r="Q15" s="168">
        <f>ROUND(E15*P15,2)</f>
        <v>0</v>
      </c>
      <c r="R15" s="170"/>
      <c r="S15" s="170" t="s">
        <v>156</v>
      </c>
      <c r="T15" s="171" t="s">
        <v>157</v>
      </c>
      <c r="U15" s="156">
        <v>0</v>
      </c>
      <c r="V15" s="156">
        <f>ROUND(E15*U15,2)</f>
        <v>0</v>
      </c>
      <c r="W15" s="156"/>
      <c r="X15" s="156" t="s">
        <v>158</v>
      </c>
      <c r="Y15" s="156" t="s">
        <v>159</v>
      </c>
      <c r="Z15" s="146"/>
      <c r="AA15" s="146"/>
      <c r="AB15" s="146"/>
      <c r="AC15" s="146"/>
      <c r="AD15" s="146"/>
      <c r="AE15" s="146"/>
      <c r="AF15" s="146"/>
      <c r="AG15" s="146" t="s">
        <v>160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22.5" outlineLevel="2" x14ac:dyDescent="0.2">
      <c r="A16" s="153"/>
      <c r="B16" s="154"/>
      <c r="C16" s="281" t="s">
        <v>171</v>
      </c>
      <c r="D16" s="282"/>
      <c r="E16" s="282"/>
      <c r="F16" s="282"/>
      <c r="G16" s="282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162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72" t="str">
        <f>C16</f>
        <v>Náklady na ztížené provádění stavebních prací v důsledku nepřerušeného provozu na staveništi nebo v případech nepřerušeného provozu v objektech v nichž se stavební práce provádí.</v>
      </c>
      <c r="BB16" s="146"/>
      <c r="BC16" s="146"/>
      <c r="BD16" s="146"/>
      <c r="BE16" s="146"/>
      <c r="BF16" s="146"/>
      <c r="BG16" s="146"/>
      <c r="BH16" s="146"/>
    </row>
    <row r="17" spans="1:60" outlineLevel="1" x14ac:dyDescent="0.2">
      <c r="A17" s="165">
        <v>5</v>
      </c>
      <c r="B17" s="166" t="s">
        <v>172</v>
      </c>
      <c r="C17" s="174" t="s">
        <v>173</v>
      </c>
      <c r="D17" s="167" t="s">
        <v>155</v>
      </c>
      <c r="E17" s="168">
        <v>1</v>
      </c>
      <c r="F17" s="169"/>
      <c r="G17" s="170">
        <f>ROUND(E17*F17,2)</f>
        <v>0</v>
      </c>
      <c r="H17" s="169">
        <v>0</v>
      </c>
      <c r="I17" s="170">
        <f>ROUND(E17*H17,2)</f>
        <v>0</v>
      </c>
      <c r="J17" s="169">
        <v>10000</v>
      </c>
      <c r="K17" s="170">
        <f>ROUND(E17*J17,2)</f>
        <v>10000</v>
      </c>
      <c r="L17" s="170">
        <v>21</v>
      </c>
      <c r="M17" s="170">
        <f>G17*(1+L17/100)</f>
        <v>0</v>
      </c>
      <c r="N17" s="168">
        <v>0</v>
      </c>
      <c r="O17" s="168">
        <f>ROUND(E17*N17,2)</f>
        <v>0</v>
      </c>
      <c r="P17" s="168">
        <v>0</v>
      </c>
      <c r="Q17" s="168">
        <f>ROUND(E17*P17,2)</f>
        <v>0</v>
      </c>
      <c r="R17" s="170"/>
      <c r="S17" s="170" t="s">
        <v>156</v>
      </c>
      <c r="T17" s="171" t="s">
        <v>157</v>
      </c>
      <c r="U17" s="156">
        <v>0</v>
      </c>
      <c r="V17" s="156">
        <f>ROUND(E17*U17,2)</f>
        <v>0</v>
      </c>
      <c r="W17" s="156"/>
      <c r="X17" s="156" t="s">
        <v>158</v>
      </c>
      <c r="Y17" s="156" t="s">
        <v>159</v>
      </c>
      <c r="Z17" s="146"/>
      <c r="AA17" s="146"/>
      <c r="AB17" s="146"/>
      <c r="AC17" s="146"/>
      <c r="AD17" s="146"/>
      <c r="AE17" s="146"/>
      <c r="AF17" s="146"/>
      <c r="AG17" s="146" t="s">
        <v>160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2" x14ac:dyDescent="0.2">
      <c r="A18" s="153"/>
      <c r="B18" s="154"/>
      <c r="C18" s="281" t="s">
        <v>174</v>
      </c>
      <c r="D18" s="282"/>
      <c r="E18" s="282"/>
      <c r="F18" s="282"/>
      <c r="G18" s="282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162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x14ac:dyDescent="0.2">
      <c r="A19" s="158" t="s">
        <v>151</v>
      </c>
      <c r="B19" s="159" t="s">
        <v>124</v>
      </c>
      <c r="C19" s="173" t="s">
        <v>30</v>
      </c>
      <c r="D19" s="160"/>
      <c r="E19" s="161"/>
      <c r="F19" s="162"/>
      <c r="G19" s="162">
        <f>SUMIF(AG20:AG25,"&lt;&gt;NOR",G20:G25)</f>
        <v>0</v>
      </c>
      <c r="H19" s="162"/>
      <c r="I19" s="162">
        <f>SUM(I20:I25)</f>
        <v>0</v>
      </c>
      <c r="J19" s="162"/>
      <c r="K19" s="162">
        <f>SUM(K20:K25)</f>
        <v>35000</v>
      </c>
      <c r="L19" s="162"/>
      <c r="M19" s="162">
        <f>SUM(M20:M25)</f>
        <v>0</v>
      </c>
      <c r="N19" s="161"/>
      <c r="O19" s="161">
        <f>SUM(O20:O25)</f>
        <v>0</v>
      </c>
      <c r="P19" s="161"/>
      <c r="Q19" s="161">
        <f>SUM(Q20:Q25)</f>
        <v>0</v>
      </c>
      <c r="R19" s="162"/>
      <c r="S19" s="162"/>
      <c r="T19" s="163"/>
      <c r="U19" s="157"/>
      <c r="V19" s="157">
        <f>SUM(V20:V25)</f>
        <v>0</v>
      </c>
      <c r="W19" s="157"/>
      <c r="X19" s="157"/>
      <c r="Y19" s="157"/>
      <c r="AG19" t="s">
        <v>152</v>
      </c>
    </row>
    <row r="20" spans="1:60" outlineLevel="1" x14ac:dyDescent="0.2">
      <c r="A20" s="165">
        <v>6</v>
      </c>
      <c r="B20" s="166" t="s">
        <v>175</v>
      </c>
      <c r="C20" s="174" t="s">
        <v>176</v>
      </c>
      <c r="D20" s="167" t="s">
        <v>155</v>
      </c>
      <c r="E20" s="168">
        <v>1</v>
      </c>
      <c r="F20" s="169"/>
      <c r="G20" s="170">
        <f>ROUND(E20*F20,2)</f>
        <v>0</v>
      </c>
      <c r="H20" s="169">
        <v>0</v>
      </c>
      <c r="I20" s="170">
        <f>ROUND(E20*H20,2)</f>
        <v>0</v>
      </c>
      <c r="J20" s="169">
        <v>5000</v>
      </c>
      <c r="K20" s="170">
        <f>ROUND(E20*J20,2)</f>
        <v>5000</v>
      </c>
      <c r="L20" s="170">
        <v>21</v>
      </c>
      <c r="M20" s="170">
        <f>G20*(1+L20/100)</f>
        <v>0</v>
      </c>
      <c r="N20" s="168">
        <v>0</v>
      </c>
      <c r="O20" s="168">
        <f>ROUND(E20*N20,2)</f>
        <v>0</v>
      </c>
      <c r="P20" s="168">
        <v>0</v>
      </c>
      <c r="Q20" s="168">
        <f>ROUND(E20*P20,2)</f>
        <v>0</v>
      </c>
      <c r="R20" s="170"/>
      <c r="S20" s="170" t="s">
        <v>156</v>
      </c>
      <c r="T20" s="171" t="s">
        <v>157</v>
      </c>
      <c r="U20" s="156">
        <v>0</v>
      </c>
      <c r="V20" s="156">
        <f>ROUND(E20*U20,2)</f>
        <v>0</v>
      </c>
      <c r="W20" s="156"/>
      <c r="X20" s="156" t="s">
        <v>158</v>
      </c>
      <c r="Y20" s="156" t="s">
        <v>159</v>
      </c>
      <c r="Z20" s="146"/>
      <c r="AA20" s="146"/>
      <c r="AB20" s="146"/>
      <c r="AC20" s="146"/>
      <c r="AD20" s="146"/>
      <c r="AE20" s="146"/>
      <c r="AF20" s="146"/>
      <c r="AG20" s="146" t="s">
        <v>160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ht="45" outlineLevel="2" x14ac:dyDescent="0.2">
      <c r="A21" s="153"/>
      <c r="B21" s="154"/>
      <c r="C21" s="281" t="s">
        <v>177</v>
      </c>
      <c r="D21" s="282"/>
      <c r="E21" s="282"/>
      <c r="F21" s="282"/>
      <c r="G21" s="282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162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72" t="str">
        <f>C21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1" s="146"/>
      <c r="BC21" s="146"/>
      <c r="BD21" s="146"/>
      <c r="BE21" s="146"/>
      <c r="BF21" s="146"/>
      <c r="BG21" s="146"/>
      <c r="BH21" s="146"/>
    </row>
    <row r="22" spans="1:60" outlineLevel="1" x14ac:dyDescent="0.2">
      <c r="A22" s="165">
        <v>7</v>
      </c>
      <c r="B22" s="166" t="s">
        <v>178</v>
      </c>
      <c r="C22" s="174" t="s">
        <v>179</v>
      </c>
      <c r="D22" s="167" t="s">
        <v>155</v>
      </c>
      <c r="E22" s="168">
        <v>1</v>
      </c>
      <c r="F22" s="169"/>
      <c r="G22" s="170">
        <f>ROUND(E22*F22,2)</f>
        <v>0</v>
      </c>
      <c r="H22" s="169">
        <v>0</v>
      </c>
      <c r="I22" s="170">
        <f>ROUND(E22*H22,2)</f>
        <v>0</v>
      </c>
      <c r="J22" s="169">
        <v>10000</v>
      </c>
      <c r="K22" s="170">
        <f>ROUND(E22*J22,2)</f>
        <v>10000</v>
      </c>
      <c r="L22" s="170">
        <v>21</v>
      </c>
      <c r="M22" s="170">
        <f>G22*(1+L22/100)</f>
        <v>0</v>
      </c>
      <c r="N22" s="168">
        <v>0</v>
      </c>
      <c r="O22" s="168">
        <f>ROUND(E22*N22,2)</f>
        <v>0</v>
      </c>
      <c r="P22" s="168">
        <v>0</v>
      </c>
      <c r="Q22" s="168">
        <f>ROUND(E22*P22,2)</f>
        <v>0</v>
      </c>
      <c r="R22" s="170"/>
      <c r="S22" s="170" t="s">
        <v>156</v>
      </c>
      <c r="T22" s="171" t="s">
        <v>157</v>
      </c>
      <c r="U22" s="156">
        <v>0</v>
      </c>
      <c r="V22" s="156">
        <f>ROUND(E22*U22,2)</f>
        <v>0</v>
      </c>
      <c r="W22" s="156"/>
      <c r="X22" s="156" t="s">
        <v>158</v>
      </c>
      <c r="Y22" s="156" t="s">
        <v>159</v>
      </c>
      <c r="Z22" s="146"/>
      <c r="AA22" s="146"/>
      <c r="AB22" s="146"/>
      <c r="AC22" s="146"/>
      <c r="AD22" s="146"/>
      <c r="AE22" s="146"/>
      <c r="AF22" s="146"/>
      <c r="AG22" s="146" t="s">
        <v>160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ht="22.5" outlineLevel="2" x14ac:dyDescent="0.2">
      <c r="A23" s="153"/>
      <c r="B23" s="154"/>
      <c r="C23" s="281" t="s">
        <v>180</v>
      </c>
      <c r="D23" s="282"/>
      <c r="E23" s="282"/>
      <c r="F23" s="282"/>
      <c r="G23" s="282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162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72" t="str">
        <f>C23</f>
        <v>náklady spojené s provedením všech technickými normami předepsaných zkoušek a revizí stavebních konstrukcí nebo stavebních prací.</v>
      </c>
      <c r="BB23" s="146"/>
      <c r="BC23" s="146"/>
      <c r="BD23" s="146"/>
      <c r="BE23" s="146"/>
      <c r="BF23" s="146"/>
      <c r="BG23" s="146"/>
      <c r="BH23" s="146"/>
    </row>
    <row r="24" spans="1:60" outlineLevel="1" x14ac:dyDescent="0.2">
      <c r="A24" s="165">
        <v>8</v>
      </c>
      <c r="B24" s="166" t="s">
        <v>181</v>
      </c>
      <c r="C24" s="174" t="s">
        <v>182</v>
      </c>
      <c r="D24" s="167" t="s">
        <v>155</v>
      </c>
      <c r="E24" s="168">
        <v>1</v>
      </c>
      <c r="F24" s="169"/>
      <c r="G24" s="170">
        <f>ROUND(E24*F24,2)</f>
        <v>0</v>
      </c>
      <c r="H24" s="169">
        <v>0</v>
      </c>
      <c r="I24" s="170">
        <f>ROUND(E24*H24,2)</f>
        <v>0</v>
      </c>
      <c r="J24" s="169">
        <v>20000</v>
      </c>
      <c r="K24" s="170">
        <f>ROUND(E24*J24,2)</f>
        <v>20000</v>
      </c>
      <c r="L24" s="170">
        <v>21</v>
      </c>
      <c r="M24" s="170">
        <f>G24*(1+L24/100)</f>
        <v>0</v>
      </c>
      <c r="N24" s="168">
        <v>0</v>
      </c>
      <c r="O24" s="168">
        <f>ROUND(E24*N24,2)</f>
        <v>0</v>
      </c>
      <c r="P24" s="168">
        <v>0</v>
      </c>
      <c r="Q24" s="168">
        <f>ROUND(E24*P24,2)</f>
        <v>0</v>
      </c>
      <c r="R24" s="170"/>
      <c r="S24" s="170" t="s">
        <v>156</v>
      </c>
      <c r="T24" s="171" t="s">
        <v>157</v>
      </c>
      <c r="U24" s="156">
        <v>0</v>
      </c>
      <c r="V24" s="156">
        <f>ROUND(E24*U24,2)</f>
        <v>0</v>
      </c>
      <c r="W24" s="156"/>
      <c r="X24" s="156" t="s">
        <v>158</v>
      </c>
      <c r="Y24" s="156" t="s">
        <v>159</v>
      </c>
      <c r="Z24" s="146"/>
      <c r="AA24" s="146"/>
      <c r="AB24" s="146"/>
      <c r="AC24" s="146"/>
      <c r="AD24" s="146"/>
      <c r="AE24" s="146"/>
      <c r="AF24" s="146"/>
      <c r="AG24" s="146" t="s">
        <v>160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ht="22.5" outlineLevel="2" x14ac:dyDescent="0.2">
      <c r="A25" s="153"/>
      <c r="B25" s="154"/>
      <c r="C25" s="281" t="s">
        <v>183</v>
      </c>
      <c r="D25" s="282"/>
      <c r="E25" s="282"/>
      <c r="F25" s="282"/>
      <c r="G25" s="282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162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72" t="str">
        <f>C25</f>
        <v>Náklady na vyhotovení dokumentace skutečného provedení stavby a její předání objednateli v požadované formě a požadovaném počtu.</v>
      </c>
      <c r="BB25" s="146"/>
      <c r="BC25" s="146"/>
      <c r="BD25" s="146"/>
      <c r="BE25" s="146"/>
      <c r="BF25" s="146"/>
      <c r="BG25" s="146"/>
      <c r="BH25" s="146"/>
    </row>
    <row r="26" spans="1:60" x14ac:dyDescent="0.2">
      <c r="A26" s="3"/>
      <c r="B26" s="4"/>
      <c r="C26" s="175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E26">
        <v>12</v>
      </c>
      <c r="AF26">
        <v>21</v>
      </c>
      <c r="AG26" t="s">
        <v>137</v>
      </c>
    </row>
    <row r="27" spans="1:60" x14ac:dyDescent="0.2">
      <c r="A27" s="149"/>
      <c r="B27" s="150" t="s">
        <v>31</v>
      </c>
      <c r="C27" s="176"/>
      <c r="D27" s="151"/>
      <c r="E27" s="152"/>
      <c r="F27" s="152"/>
      <c r="G27" s="164">
        <f>G8+G19</f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E27">
        <f>SUMIF(L7:L25,AE26,G7:G25)</f>
        <v>0</v>
      </c>
      <c r="AF27">
        <f>SUMIF(L7:L25,AF26,G7:G25)</f>
        <v>0</v>
      </c>
      <c r="AG27" t="s">
        <v>184</v>
      </c>
    </row>
    <row r="28" spans="1:60" x14ac:dyDescent="0.2">
      <c r="A28" s="3"/>
      <c r="B28" s="4"/>
      <c r="C28" s="175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60" x14ac:dyDescent="0.2">
      <c r="A29" s="3"/>
      <c r="B29" s="4"/>
      <c r="C29" s="175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60" x14ac:dyDescent="0.2">
      <c r="A30" s="267" t="s">
        <v>185</v>
      </c>
      <c r="B30" s="267"/>
      <c r="C30" s="268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60" x14ac:dyDescent="0.2">
      <c r="A31" s="269"/>
      <c r="B31" s="270"/>
      <c r="C31" s="271"/>
      <c r="D31" s="270"/>
      <c r="E31" s="270"/>
      <c r="F31" s="270"/>
      <c r="G31" s="27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G31" t="s">
        <v>186</v>
      </c>
    </row>
    <row r="32" spans="1:60" x14ac:dyDescent="0.2">
      <c r="A32" s="273"/>
      <c r="B32" s="274"/>
      <c r="C32" s="275"/>
      <c r="D32" s="274"/>
      <c r="E32" s="274"/>
      <c r="F32" s="274"/>
      <c r="G32" s="276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33" x14ac:dyDescent="0.2">
      <c r="A33" s="273"/>
      <c r="B33" s="274"/>
      <c r="C33" s="275"/>
      <c r="D33" s="274"/>
      <c r="E33" s="274"/>
      <c r="F33" s="274"/>
      <c r="G33" s="276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33" x14ac:dyDescent="0.2">
      <c r="A34" s="273"/>
      <c r="B34" s="274"/>
      <c r="C34" s="275"/>
      <c r="D34" s="274"/>
      <c r="E34" s="274"/>
      <c r="F34" s="274"/>
      <c r="G34" s="276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33" x14ac:dyDescent="0.2">
      <c r="A35" s="277"/>
      <c r="B35" s="278"/>
      <c r="C35" s="279"/>
      <c r="D35" s="278"/>
      <c r="E35" s="278"/>
      <c r="F35" s="278"/>
      <c r="G35" s="280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33" x14ac:dyDescent="0.2">
      <c r="A36" s="3"/>
      <c r="B36" s="4"/>
      <c r="C36" s="175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33" x14ac:dyDescent="0.2">
      <c r="C37" s="177"/>
      <c r="D37" s="10"/>
      <c r="AG37" t="s">
        <v>187</v>
      </c>
    </row>
    <row r="38" spans="1:33" x14ac:dyDescent="0.2">
      <c r="D38" s="10"/>
    </row>
    <row r="39" spans="1:33" x14ac:dyDescent="0.2">
      <c r="D39" s="10"/>
    </row>
    <row r="40" spans="1:33" x14ac:dyDescent="0.2">
      <c r="D40" s="10"/>
    </row>
    <row r="41" spans="1:33" x14ac:dyDescent="0.2">
      <c r="D41" s="10"/>
    </row>
    <row r="42" spans="1:33" x14ac:dyDescent="0.2">
      <c r="D42" s="10"/>
    </row>
    <row r="43" spans="1:33" x14ac:dyDescent="0.2">
      <c r="D43" s="10"/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ggWIx1paAQZZAGb8E4/yiAENYq+yI6WMbswfILF8nuWBvpL+5oJoUtQJUZpZTC47DklQj2ydiQkQM6Bz+KsCRA==" saltValue="GaP4fH9CRXXeLtDBV9Uw6w==" spinCount="100000" sheet="1" objects="1" scenarios="1" selectLockedCells="1"/>
  <mergeCells count="14">
    <mergeCell ref="A31:G35"/>
    <mergeCell ref="C10:G10"/>
    <mergeCell ref="C12:G12"/>
    <mergeCell ref="C14:G14"/>
    <mergeCell ref="C16:G16"/>
    <mergeCell ref="C18:G18"/>
    <mergeCell ref="C21:G21"/>
    <mergeCell ref="C23:G23"/>
    <mergeCell ref="C25:G25"/>
    <mergeCell ref="A1:G1"/>
    <mergeCell ref="C2:G2"/>
    <mergeCell ref="C3:G3"/>
    <mergeCell ref="C4:G4"/>
    <mergeCell ref="A30:C30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832C8-D727-4D94-BFAC-7E169C76F919}">
  <sheetPr>
    <outlinePr summaryBelow="0"/>
  </sheetPr>
  <dimension ref="A1:BH5000"/>
  <sheetViews>
    <sheetView workbookViewId="0">
      <pane ySplit="7" topLeftCell="A325" activePane="bottomLeft" state="frozen"/>
      <selection pane="bottomLeft" activeCell="F332" sqref="F332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60" t="s">
        <v>7</v>
      </c>
      <c r="B1" s="260"/>
      <c r="C1" s="260"/>
      <c r="D1" s="260"/>
      <c r="E1" s="260"/>
      <c r="F1" s="260"/>
      <c r="G1" s="260"/>
      <c r="AG1" t="s">
        <v>125</v>
      </c>
    </row>
    <row r="2" spans="1:60" ht="24.95" customHeight="1" x14ac:dyDescent="0.2">
      <c r="A2" s="50" t="s">
        <v>8</v>
      </c>
      <c r="B2" s="49" t="s">
        <v>43</v>
      </c>
      <c r="C2" s="261" t="s">
        <v>44</v>
      </c>
      <c r="D2" s="262"/>
      <c r="E2" s="262"/>
      <c r="F2" s="262"/>
      <c r="G2" s="263"/>
      <c r="AG2" t="s">
        <v>126</v>
      </c>
    </row>
    <row r="3" spans="1:60" ht="24.95" customHeight="1" x14ac:dyDescent="0.2">
      <c r="A3" s="50" t="s">
        <v>9</v>
      </c>
      <c r="B3" s="49" t="s">
        <v>46</v>
      </c>
      <c r="C3" s="261" t="s">
        <v>47</v>
      </c>
      <c r="D3" s="262"/>
      <c r="E3" s="262"/>
      <c r="F3" s="262"/>
      <c r="G3" s="263"/>
      <c r="AC3" s="120" t="s">
        <v>126</v>
      </c>
      <c r="AG3" t="s">
        <v>127</v>
      </c>
    </row>
    <row r="4" spans="1:60" ht="24.95" customHeight="1" x14ac:dyDescent="0.2">
      <c r="A4" s="139" t="s">
        <v>10</v>
      </c>
      <c r="B4" s="140" t="s">
        <v>46</v>
      </c>
      <c r="C4" s="264" t="s">
        <v>50</v>
      </c>
      <c r="D4" s="265"/>
      <c r="E4" s="265"/>
      <c r="F4" s="265"/>
      <c r="G4" s="266"/>
      <c r="AG4" t="s">
        <v>128</v>
      </c>
    </row>
    <row r="5" spans="1:60" x14ac:dyDescent="0.2">
      <c r="D5" s="10"/>
    </row>
    <row r="6" spans="1:60" ht="38.25" x14ac:dyDescent="0.2">
      <c r="A6" s="142" t="s">
        <v>129</v>
      </c>
      <c r="B6" s="144" t="s">
        <v>130</v>
      </c>
      <c r="C6" s="144" t="s">
        <v>131</v>
      </c>
      <c r="D6" s="143" t="s">
        <v>132</v>
      </c>
      <c r="E6" s="142" t="s">
        <v>133</v>
      </c>
      <c r="F6" s="141" t="s">
        <v>134</v>
      </c>
      <c r="G6" s="142" t="s">
        <v>31</v>
      </c>
      <c r="H6" s="145" t="s">
        <v>32</v>
      </c>
      <c r="I6" s="145" t="s">
        <v>135</v>
      </c>
      <c r="J6" s="145" t="s">
        <v>33</v>
      </c>
      <c r="K6" s="145" t="s">
        <v>136</v>
      </c>
      <c r="L6" s="145" t="s">
        <v>137</v>
      </c>
      <c r="M6" s="145" t="s">
        <v>138</v>
      </c>
      <c r="N6" s="145" t="s">
        <v>139</v>
      </c>
      <c r="O6" s="145" t="s">
        <v>140</v>
      </c>
      <c r="P6" s="145" t="s">
        <v>141</v>
      </c>
      <c r="Q6" s="145" t="s">
        <v>142</v>
      </c>
      <c r="R6" s="145" t="s">
        <v>143</v>
      </c>
      <c r="S6" s="145" t="s">
        <v>144</v>
      </c>
      <c r="T6" s="145" t="s">
        <v>145</v>
      </c>
      <c r="U6" s="145" t="s">
        <v>146</v>
      </c>
      <c r="V6" s="145" t="s">
        <v>147</v>
      </c>
      <c r="W6" s="145" t="s">
        <v>148</v>
      </c>
      <c r="X6" s="145" t="s">
        <v>149</v>
      </c>
      <c r="Y6" s="145" t="s">
        <v>150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58" t="s">
        <v>151</v>
      </c>
      <c r="B8" s="159" t="s">
        <v>62</v>
      </c>
      <c r="C8" s="173" t="s">
        <v>63</v>
      </c>
      <c r="D8" s="160"/>
      <c r="E8" s="161"/>
      <c r="F8" s="162"/>
      <c r="G8" s="162">
        <f>SUMIF(AG9:AG9,"&lt;&gt;NOR",G9:G9)</f>
        <v>0</v>
      </c>
      <c r="H8" s="162"/>
      <c r="I8" s="162">
        <f>SUM(I9:I9)</f>
        <v>2792.91</v>
      </c>
      <c r="J8" s="162"/>
      <c r="K8" s="162">
        <f>SUM(K9:K9)</f>
        <v>1851.09</v>
      </c>
      <c r="L8" s="162"/>
      <c r="M8" s="162">
        <f>SUM(M9:M9)</f>
        <v>0</v>
      </c>
      <c r="N8" s="161"/>
      <c r="O8" s="161">
        <f>SUM(O9:O9)</f>
        <v>0.69</v>
      </c>
      <c r="P8" s="161"/>
      <c r="Q8" s="161">
        <f>SUM(Q9:Q9)</f>
        <v>0</v>
      </c>
      <c r="R8" s="162"/>
      <c r="S8" s="162"/>
      <c r="T8" s="163"/>
      <c r="U8" s="157"/>
      <c r="V8" s="157">
        <f>SUM(V9:V9)</f>
        <v>2.96</v>
      </c>
      <c r="W8" s="157"/>
      <c r="X8" s="157"/>
      <c r="Y8" s="157"/>
      <c r="AG8" t="s">
        <v>152</v>
      </c>
    </row>
    <row r="9" spans="1:60" ht="22.5" outlineLevel="1" x14ac:dyDescent="0.2">
      <c r="A9" s="180">
        <v>1</v>
      </c>
      <c r="B9" s="181" t="s">
        <v>188</v>
      </c>
      <c r="C9" s="187" t="s">
        <v>189</v>
      </c>
      <c r="D9" s="182" t="s">
        <v>190</v>
      </c>
      <c r="E9" s="183">
        <v>3</v>
      </c>
      <c r="F9" s="184"/>
      <c r="G9" s="185">
        <f>ROUND(E9*F9,2)</f>
        <v>0</v>
      </c>
      <c r="H9" s="184">
        <v>930.97</v>
      </c>
      <c r="I9" s="185">
        <f>ROUND(E9*H9,2)</f>
        <v>2792.91</v>
      </c>
      <c r="J9" s="184">
        <v>617.03</v>
      </c>
      <c r="K9" s="185">
        <f>ROUND(E9*J9,2)</f>
        <v>1851.09</v>
      </c>
      <c r="L9" s="185">
        <v>21</v>
      </c>
      <c r="M9" s="185">
        <f>G9*(1+L9/100)</f>
        <v>0</v>
      </c>
      <c r="N9" s="183">
        <v>0.23014999999999999</v>
      </c>
      <c r="O9" s="183">
        <f>ROUND(E9*N9,2)</f>
        <v>0.69</v>
      </c>
      <c r="P9" s="183">
        <v>0</v>
      </c>
      <c r="Q9" s="183">
        <f>ROUND(E9*P9,2)</f>
        <v>0</v>
      </c>
      <c r="R9" s="185"/>
      <c r="S9" s="185" t="s">
        <v>156</v>
      </c>
      <c r="T9" s="186" t="s">
        <v>156</v>
      </c>
      <c r="U9" s="156">
        <v>0.98640000000000005</v>
      </c>
      <c r="V9" s="156">
        <f>ROUND(E9*U9,2)</f>
        <v>2.96</v>
      </c>
      <c r="W9" s="156"/>
      <c r="X9" s="156" t="s">
        <v>191</v>
      </c>
      <c r="Y9" s="156" t="s">
        <v>159</v>
      </c>
      <c r="Z9" s="146"/>
      <c r="AA9" s="146"/>
      <c r="AB9" s="146"/>
      <c r="AC9" s="146"/>
      <c r="AD9" s="146"/>
      <c r="AE9" s="146"/>
      <c r="AF9" s="146"/>
      <c r="AG9" s="146" t="s">
        <v>192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x14ac:dyDescent="0.2">
      <c r="A10" s="158" t="s">
        <v>151</v>
      </c>
      <c r="B10" s="159" t="s">
        <v>64</v>
      </c>
      <c r="C10" s="173" t="s">
        <v>65</v>
      </c>
      <c r="D10" s="160"/>
      <c r="E10" s="161"/>
      <c r="F10" s="162"/>
      <c r="G10" s="162">
        <f>SUMIF(AG11:AG21,"&lt;&gt;NOR",G11:G21)</f>
        <v>0</v>
      </c>
      <c r="H10" s="162"/>
      <c r="I10" s="162">
        <f>SUM(I11:I21)</f>
        <v>32174.22</v>
      </c>
      <c r="J10" s="162"/>
      <c r="K10" s="162">
        <f>SUM(K11:K21)</f>
        <v>39332.290000000008</v>
      </c>
      <c r="L10" s="162"/>
      <c r="M10" s="162">
        <f>SUM(M11:M21)</f>
        <v>0</v>
      </c>
      <c r="N10" s="161"/>
      <c r="O10" s="161">
        <f>SUM(O11:O21)</f>
        <v>1.26</v>
      </c>
      <c r="P10" s="161"/>
      <c r="Q10" s="161">
        <f>SUM(Q11:Q21)</f>
        <v>0</v>
      </c>
      <c r="R10" s="162"/>
      <c r="S10" s="162"/>
      <c r="T10" s="163"/>
      <c r="U10" s="157"/>
      <c r="V10" s="157">
        <f>SUM(V11:V21)</f>
        <v>50.97</v>
      </c>
      <c r="W10" s="157"/>
      <c r="X10" s="157"/>
      <c r="Y10" s="157"/>
      <c r="AG10" t="s">
        <v>152</v>
      </c>
    </row>
    <row r="11" spans="1:60" ht="33.75" outlineLevel="1" x14ac:dyDescent="0.2">
      <c r="A11" s="165">
        <v>2</v>
      </c>
      <c r="B11" s="166" t="s">
        <v>193</v>
      </c>
      <c r="C11" s="174" t="s">
        <v>194</v>
      </c>
      <c r="D11" s="167" t="s">
        <v>195</v>
      </c>
      <c r="E11" s="168">
        <v>20.712900000000001</v>
      </c>
      <c r="F11" s="169"/>
      <c r="G11" s="170">
        <f>ROUND(E11*F11,2)</f>
        <v>0</v>
      </c>
      <c r="H11" s="169">
        <v>685.99</v>
      </c>
      <c r="I11" s="170">
        <f>ROUND(E11*H11,2)</f>
        <v>14208.84</v>
      </c>
      <c r="J11" s="169">
        <v>764.01</v>
      </c>
      <c r="K11" s="170">
        <f>ROUND(E11*J11,2)</f>
        <v>15824.86</v>
      </c>
      <c r="L11" s="170">
        <v>21</v>
      </c>
      <c r="M11" s="170">
        <f>G11*(1+L11/100)</f>
        <v>0</v>
      </c>
      <c r="N11" s="168">
        <v>2.3390000000000001E-2</v>
      </c>
      <c r="O11" s="168">
        <f>ROUND(E11*N11,2)</f>
        <v>0.48</v>
      </c>
      <c r="P11" s="168">
        <v>0</v>
      </c>
      <c r="Q11" s="168">
        <f>ROUND(E11*P11,2)</f>
        <v>0</v>
      </c>
      <c r="R11" s="170"/>
      <c r="S11" s="170" t="s">
        <v>156</v>
      </c>
      <c r="T11" s="171" t="s">
        <v>156</v>
      </c>
      <c r="U11" s="156">
        <v>0.99</v>
      </c>
      <c r="V11" s="156">
        <f>ROUND(E11*U11,2)</f>
        <v>20.51</v>
      </c>
      <c r="W11" s="156"/>
      <c r="X11" s="156" t="s">
        <v>191</v>
      </c>
      <c r="Y11" s="156" t="s">
        <v>159</v>
      </c>
      <c r="Z11" s="146"/>
      <c r="AA11" s="146"/>
      <c r="AB11" s="146"/>
      <c r="AC11" s="146"/>
      <c r="AD11" s="146"/>
      <c r="AE11" s="146"/>
      <c r="AF11" s="146"/>
      <c r="AG11" s="146" t="s">
        <v>192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2" x14ac:dyDescent="0.2">
      <c r="A12" s="153"/>
      <c r="B12" s="154"/>
      <c r="C12" s="188" t="s">
        <v>196</v>
      </c>
      <c r="D12" s="178"/>
      <c r="E12" s="179">
        <v>15.2529</v>
      </c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197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3" x14ac:dyDescent="0.2">
      <c r="A13" s="153"/>
      <c r="B13" s="154"/>
      <c r="C13" s="188" t="s">
        <v>198</v>
      </c>
      <c r="D13" s="178"/>
      <c r="E13" s="179">
        <v>5.46</v>
      </c>
      <c r="F13" s="156"/>
      <c r="G13" s="156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197</v>
      </c>
      <c r="AH13" s="146">
        <v>0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22.5" outlineLevel="1" x14ac:dyDescent="0.2">
      <c r="A14" s="180">
        <v>3</v>
      </c>
      <c r="B14" s="181" t="s">
        <v>199</v>
      </c>
      <c r="C14" s="187" t="s">
        <v>200</v>
      </c>
      <c r="D14" s="182" t="s">
        <v>190</v>
      </c>
      <c r="E14" s="183">
        <v>1</v>
      </c>
      <c r="F14" s="184"/>
      <c r="G14" s="185">
        <f>ROUND(E14*F14,2)</f>
        <v>0</v>
      </c>
      <c r="H14" s="184">
        <v>107.13</v>
      </c>
      <c r="I14" s="185">
        <f>ROUND(E14*H14,2)</f>
        <v>107.13</v>
      </c>
      <c r="J14" s="184">
        <v>277.87</v>
      </c>
      <c r="K14" s="185">
        <f>ROUND(E14*J14,2)</f>
        <v>277.87</v>
      </c>
      <c r="L14" s="185">
        <v>21</v>
      </c>
      <c r="M14" s="185">
        <f>G14*(1+L14/100)</f>
        <v>0</v>
      </c>
      <c r="N14" s="183">
        <v>3.32E-3</v>
      </c>
      <c r="O14" s="183">
        <f>ROUND(E14*N14,2)</f>
        <v>0</v>
      </c>
      <c r="P14" s="183">
        <v>0</v>
      </c>
      <c r="Q14" s="183">
        <f>ROUND(E14*P14,2)</f>
        <v>0</v>
      </c>
      <c r="R14" s="185"/>
      <c r="S14" s="185" t="s">
        <v>156</v>
      </c>
      <c r="T14" s="186" t="s">
        <v>156</v>
      </c>
      <c r="U14" s="156">
        <v>0.36</v>
      </c>
      <c r="V14" s="156">
        <f>ROUND(E14*U14,2)</f>
        <v>0.36</v>
      </c>
      <c r="W14" s="156"/>
      <c r="X14" s="156" t="s">
        <v>191</v>
      </c>
      <c r="Y14" s="156" t="s">
        <v>159</v>
      </c>
      <c r="Z14" s="146"/>
      <c r="AA14" s="146"/>
      <c r="AB14" s="146"/>
      <c r="AC14" s="146"/>
      <c r="AD14" s="146"/>
      <c r="AE14" s="146"/>
      <c r="AF14" s="146"/>
      <c r="AG14" s="146" t="s">
        <v>192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ht="22.5" outlineLevel="1" x14ac:dyDescent="0.2">
      <c r="A15" s="180">
        <v>4</v>
      </c>
      <c r="B15" s="181" t="s">
        <v>201</v>
      </c>
      <c r="C15" s="187" t="s">
        <v>202</v>
      </c>
      <c r="D15" s="182" t="s">
        <v>190</v>
      </c>
      <c r="E15" s="183">
        <v>1</v>
      </c>
      <c r="F15" s="184"/>
      <c r="G15" s="185">
        <f>ROUND(E15*F15,2)</f>
        <v>0</v>
      </c>
      <c r="H15" s="184">
        <v>1755.59</v>
      </c>
      <c r="I15" s="185">
        <f>ROUND(E15*H15,2)</f>
        <v>1755.59</v>
      </c>
      <c r="J15" s="184">
        <v>769.41</v>
      </c>
      <c r="K15" s="185">
        <f>ROUND(E15*J15,2)</f>
        <v>769.41</v>
      </c>
      <c r="L15" s="185">
        <v>21</v>
      </c>
      <c r="M15" s="185">
        <f>G15*(1+L15/100)</f>
        <v>0</v>
      </c>
      <c r="N15" s="183">
        <v>1.934E-2</v>
      </c>
      <c r="O15" s="183">
        <f>ROUND(E15*N15,2)</f>
        <v>0.02</v>
      </c>
      <c r="P15" s="183">
        <v>0</v>
      </c>
      <c r="Q15" s="183">
        <f>ROUND(E15*P15,2)</f>
        <v>0</v>
      </c>
      <c r="R15" s="185"/>
      <c r="S15" s="185" t="s">
        <v>156</v>
      </c>
      <c r="T15" s="186" t="s">
        <v>156</v>
      </c>
      <c r="U15" s="156">
        <v>0.997</v>
      </c>
      <c r="V15" s="156">
        <f>ROUND(E15*U15,2)</f>
        <v>1</v>
      </c>
      <c r="W15" s="156"/>
      <c r="X15" s="156" t="s">
        <v>191</v>
      </c>
      <c r="Y15" s="156" t="s">
        <v>159</v>
      </c>
      <c r="Z15" s="146"/>
      <c r="AA15" s="146"/>
      <c r="AB15" s="146"/>
      <c r="AC15" s="146"/>
      <c r="AD15" s="146"/>
      <c r="AE15" s="146"/>
      <c r="AF15" s="146"/>
      <c r="AG15" s="146" t="s">
        <v>192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33.75" outlineLevel="1" x14ac:dyDescent="0.2">
      <c r="A16" s="165">
        <v>5</v>
      </c>
      <c r="B16" s="166" t="s">
        <v>203</v>
      </c>
      <c r="C16" s="174" t="s">
        <v>204</v>
      </c>
      <c r="D16" s="167" t="s">
        <v>195</v>
      </c>
      <c r="E16" s="168">
        <v>34.71</v>
      </c>
      <c r="F16" s="169"/>
      <c r="G16" s="170">
        <f>ROUND(E16*F16,2)</f>
        <v>0</v>
      </c>
      <c r="H16" s="169">
        <v>463.92</v>
      </c>
      <c r="I16" s="170">
        <f>ROUND(E16*H16,2)</f>
        <v>16102.66</v>
      </c>
      <c r="J16" s="169">
        <v>647.08000000000004</v>
      </c>
      <c r="K16" s="170">
        <f>ROUND(E16*J16,2)</f>
        <v>22460.15</v>
      </c>
      <c r="L16" s="170">
        <v>21</v>
      </c>
      <c r="M16" s="170">
        <f>G16*(1+L16/100)</f>
        <v>0</v>
      </c>
      <c r="N16" s="168">
        <v>2.2020000000000001E-2</v>
      </c>
      <c r="O16" s="168">
        <f>ROUND(E16*N16,2)</f>
        <v>0.76</v>
      </c>
      <c r="P16" s="168">
        <v>0</v>
      </c>
      <c r="Q16" s="168">
        <f>ROUND(E16*P16,2)</f>
        <v>0</v>
      </c>
      <c r="R16" s="170"/>
      <c r="S16" s="170" t="s">
        <v>156</v>
      </c>
      <c r="T16" s="171" t="s">
        <v>156</v>
      </c>
      <c r="U16" s="156">
        <v>0.83848999999999996</v>
      </c>
      <c r="V16" s="156">
        <f>ROUND(E16*U16,2)</f>
        <v>29.1</v>
      </c>
      <c r="W16" s="156"/>
      <c r="X16" s="156" t="s">
        <v>191</v>
      </c>
      <c r="Y16" s="156" t="s">
        <v>159</v>
      </c>
      <c r="Z16" s="146"/>
      <c r="AA16" s="146"/>
      <c r="AB16" s="146"/>
      <c r="AC16" s="146"/>
      <c r="AD16" s="146"/>
      <c r="AE16" s="146"/>
      <c r="AF16" s="146"/>
      <c r="AG16" s="146" t="s">
        <v>192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2" x14ac:dyDescent="0.2">
      <c r="A17" s="153"/>
      <c r="B17" s="154"/>
      <c r="C17" s="281" t="s">
        <v>611</v>
      </c>
      <c r="D17" s="282"/>
      <c r="E17" s="282"/>
      <c r="F17" s="282"/>
      <c r="G17" s="282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162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3" x14ac:dyDescent="0.2">
      <c r="A18" s="153"/>
      <c r="B18" s="154"/>
      <c r="C18" s="283" t="s">
        <v>205</v>
      </c>
      <c r="D18" s="284"/>
      <c r="E18" s="284"/>
      <c r="F18" s="284"/>
      <c r="G18" s="284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162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3" x14ac:dyDescent="0.2">
      <c r="A19" s="153"/>
      <c r="B19" s="154"/>
      <c r="C19" s="283" t="s">
        <v>206</v>
      </c>
      <c r="D19" s="284"/>
      <c r="E19" s="284"/>
      <c r="F19" s="284"/>
      <c r="G19" s="284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162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ht="22.5" outlineLevel="3" x14ac:dyDescent="0.2">
      <c r="A20" s="153"/>
      <c r="B20" s="154"/>
      <c r="C20" s="283" t="s">
        <v>207</v>
      </c>
      <c r="D20" s="284"/>
      <c r="E20" s="284"/>
      <c r="F20" s="284"/>
      <c r="G20" s="284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162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72" t="str">
        <f>C20</f>
        <v>- standardního tmelení Q2, to je: základní tmelení Q1+ dodatečné tmelení (tmelení najemno) a případné přebroušení.</v>
      </c>
      <c r="BB20" s="146"/>
      <c r="BC20" s="146"/>
      <c r="BD20" s="146"/>
      <c r="BE20" s="146"/>
      <c r="BF20" s="146"/>
      <c r="BG20" s="146"/>
      <c r="BH20" s="146"/>
    </row>
    <row r="21" spans="1:60" outlineLevel="2" x14ac:dyDescent="0.2">
      <c r="A21" s="153"/>
      <c r="B21" s="154"/>
      <c r="C21" s="188" t="s">
        <v>208</v>
      </c>
      <c r="D21" s="178"/>
      <c r="E21" s="179">
        <v>34.71</v>
      </c>
      <c r="F21" s="156"/>
      <c r="G21" s="156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197</v>
      </c>
      <c r="AH21" s="146">
        <v>0</v>
      </c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ht="25.5" x14ac:dyDescent="0.2">
      <c r="A22" s="158" t="s">
        <v>151</v>
      </c>
      <c r="B22" s="159" t="s">
        <v>66</v>
      </c>
      <c r="C22" s="173" t="s">
        <v>67</v>
      </c>
      <c r="D22" s="160"/>
      <c r="E22" s="161"/>
      <c r="F22" s="162"/>
      <c r="G22" s="162">
        <f>SUMIF(AG23:AG38,"&lt;&gt;NOR",G23:G38)</f>
        <v>0</v>
      </c>
      <c r="H22" s="162"/>
      <c r="I22" s="162">
        <f>SUM(I23:I38)</f>
        <v>23684.57</v>
      </c>
      <c r="J22" s="162"/>
      <c r="K22" s="162">
        <f>SUM(K23:K38)</f>
        <v>49288.939999999995</v>
      </c>
      <c r="L22" s="162"/>
      <c r="M22" s="162">
        <f>SUM(M23:M38)</f>
        <v>0</v>
      </c>
      <c r="N22" s="161"/>
      <c r="O22" s="161">
        <f>SUM(O23:O38)</f>
        <v>0.82000000000000006</v>
      </c>
      <c r="P22" s="161"/>
      <c r="Q22" s="161">
        <f>SUM(Q23:Q38)</f>
        <v>0</v>
      </c>
      <c r="R22" s="162"/>
      <c r="S22" s="162"/>
      <c r="T22" s="163"/>
      <c r="U22" s="157"/>
      <c r="V22" s="157">
        <f>SUM(V23:V38)</f>
        <v>63.850000000000009</v>
      </c>
      <c r="W22" s="157"/>
      <c r="X22" s="157"/>
      <c r="Y22" s="157"/>
      <c r="AG22" t="s">
        <v>152</v>
      </c>
    </row>
    <row r="23" spans="1:60" ht="22.5" outlineLevel="1" x14ac:dyDescent="0.2">
      <c r="A23" s="165">
        <v>6</v>
      </c>
      <c r="B23" s="166" t="s">
        <v>209</v>
      </c>
      <c r="C23" s="174" t="s">
        <v>210</v>
      </c>
      <c r="D23" s="167" t="s">
        <v>195</v>
      </c>
      <c r="E23" s="168">
        <v>48.26</v>
      </c>
      <c r="F23" s="169"/>
      <c r="G23" s="170">
        <f>ROUND(E23*F23,2)</f>
        <v>0</v>
      </c>
      <c r="H23" s="169">
        <v>302.5</v>
      </c>
      <c r="I23" s="170">
        <f>ROUND(E23*H23,2)</f>
        <v>14598.65</v>
      </c>
      <c r="J23" s="169">
        <v>733.5</v>
      </c>
      <c r="K23" s="170">
        <f>ROUND(E23*J23,2)</f>
        <v>35398.71</v>
      </c>
      <c r="L23" s="170">
        <v>21</v>
      </c>
      <c r="M23" s="170">
        <f>G23*(1+L23/100)</f>
        <v>0</v>
      </c>
      <c r="N23" s="168">
        <v>1.1690000000000001E-2</v>
      </c>
      <c r="O23" s="168">
        <f>ROUND(E23*N23,2)</f>
        <v>0.56000000000000005</v>
      </c>
      <c r="P23" s="168">
        <v>0</v>
      </c>
      <c r="Q23" s="168">
        <f>ROUND(E23*P23,2)</f>
        <v>0</v>
      </c>
      <c r="R23" s="170"/>
      <c r="S23" s="170" t="s">
        <v>156</v>
      </c>
      <c r="T23" s="171" t="s">
        <v>156</v>
      </c>
      <c r="U23" s="156">
        <v>0.95</v>
      </c>
      <c r="V23" s="156">
        <f>ROUND(E23*U23,2)</f>
        <v>45.85</v>
      </c>
      <c r="W23" s="156"/>
      <c r="X23" s="156" t="s">
        <v>191</v>
      </c>
      <c r="Y23" s="156" t="s">
        <v>159</v>
      </c>
      <c r="Z23" s="146"/>
      <c r="AA23" s="146"/>
      <c r="AB23" s="146"/>
      <c r="AC23" s="146"/>
      <c r="AD23" s="146"/>
      <c r="AE23" s="146"/>
      <c r="AF23" s="146"/>
      <c r="AG23" s="146" t="s">
        <v>192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2" x14ac:dyDescent="0.2">
      <c r="A24" s="153"/>
      <c r="B24" s="154"/>
      <c r="C24" s="281" t="s">
        <v>211</v>
      </c>
      <c r="D24" s="282"/>
      <c r="E24" s="282"/>
      <c r="F24" s="282"/>
      <c r="G24" s="282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162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2" x14ac:dyDescent="0.2">
      <c r="A25" s="153"/>
      <c r="B25" s="154"/>
      <c r="C25" s="188" t="s">
        <v>212</v>
      </c>
      <c r="D25" s="178"/>
      <c r="E25" s="179">
        <v>10.199999999999999</v>
      </c>
      <c r="F25" s="156"/>
      <c r="G25" s="156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197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3" x14ac:dyDescent="0.2">
      <c r="A26" s="153"/>
      <c r="B26" s="154"/>
      <c r="C26" s="188" t="s">
        <v>213</v>
      </c>
      <c r="D26" s="178"/>
      <c r="E26" s="179">
        <v>30.61</v>
      </c>
      <c r="F26" s="156"/>
      <c r="G26" s="156"/>
      <c r="H26" s="156"/>
      <c r="I26" s="156"/>
      <c r="J26" s="156"/>
      <c r="K26" s="156"/>
      <c r="L26" s="156"/>
      <c r="M26" s="156"/>
      <c r="N26" s="155"/>
      <c r="O26" s="155"/>
      <c r="P26" s="155"/>
      <c r="Q26" s="155"/>
      <c r="R26" s="156"/>
      <c r="S26" s="156"/>
      <c r="T26" s="156"/>
      <c r="U26" s="156"/>
      <c r="V26" s="156"/>
      <c r="W26" s="156"/>
      <c r="X26" s="156"/>
      <c r="Y26" s="156"/>
      <c r="Z26" s="146"/>
      <c r="AA26" s="146"/>
      <c r="AB26" s="146"/>
      <c r="AC26" s="146"/>
      <c r="AD26" s="146"/>
      <c r="AE26" s="146"/>
      <c r="AF26" s="146"/>
      <c r="AG26" s="146" t="s">
        <v>197</v>
      </c>
      <c r="AH26" s="146">
        <v>0</v>
      </c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3" x14ac:dyDescent="0.2">
      <c r="A27" s="153"/>
      <c r="B27" s="154"/>
      <c r="C27" s="188" t="s">
        <v>214</v>
      </c>
      <c r="D27" s="178"/>
      <c r="E27" s="179">
        <v>7.45</v>
      </c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197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ht="22.5" outlineLevel="1" x14ac:dyDescent="0.2">
      <c r="A28" s="165">
        <v>7</v>
      </c>
      <c r="B28" s="166" t="s">
        <v>215</v>
      </c>
      <c r="C28" s="174" t="s">
        <v>216</v>
      </c>
      <c r="D28" s="167" t="s">
        <v>195</v>
      </c>
      <c r="E28" s="168">
        <v>3.8163999999999998</v>
      </c>
      <c r="F28" s="169"/>
      <c r="G28" s="170">
        <f>ROUND(E28*F28,2)</f>
        <v>0</v>
      </c>
      <c r="H28" s="169">
        <v>373.86</v>
      </c>
      <c r="I28" s="170">
        <f>ROUND(E28*H28,2)</f>
        <v>1426.8</v>
      </c>
      <c r="J28" s="169">
        <v>733.14</v>
      </c>
      <c r="K28" s="170">
        <f>ROUND(E28*J28,2)</f>
        <v>2797.96</v>
      </c>
      <c r="L28" s="170">
        <v>21</v>
      </c>
      <c r="M28" s="170">
        <f>G28*(1+L28/100)</f>
        <v>0</v>
      </c>
      <c r="N28" s="168">
        <v>1.201E-2</v>
      </c>
      <c r="O28" s="168">
        <f>ROUND(E28*N28,2)</f>
        <v>0.05</v>
      </c>
      <c r="P28" s="168">
        <v>0</v>
      </c>
      <c r="Q28" s="168">
        <f>ROUND(E28*P28,2)</f>
        <v>0</v>
      </c>
      <c r="R28" s="170"/>
      <c r="S28" s="170" t="s">
        <v>156</v>
      </c>
      <c r="T28" s="171" t="s">
        <v>156</v>
      </c>
      <c r="U28" s="156">
        <v>0.95</v>
      </c>
      <c r="V28" s="156">
        <f>ROUND(E28*U28,2)</f>
        <v>3.63</v>
      </c>
      <c r="W28" s="156"/>
      <c r="X28" s="156" t="s">
        <v>191</v>
      </c>
      <c r="Y28" s="156" t="s">
        <v>159</v>
      </c>
      <c r="Z28" s="146"/>
      <c r="AA28" s="146"/>
      <c r="AB28" s="146"/>
      <c r="AC28" s="146"/>
      <c r="AD28" s="146"/>
      <c r="AE28" s="146"/>
      <c r="AF28" s="146"/>
      <c r="AG28" s="146" t="s">
        <v>192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2" x14ac:dyDescent="0.2">
      <c r="A29" s="153"/>
      <c r="B29" s="154"/>
      <c r="C29" s="281" t="s">
        <v>211</v>
      </c>
      <c r="D29" s="282"/>
      <c r="E29" s="282"/>
      <c r="F29" s="282"/>
      <c r="G29" s="282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162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2" x14ac:dyDescent="0.2">
      <c r="A30" s="153"/>
      <c r="B30" s="154"/>
      <c r="C30" s="188" t="s">
        <v>217</v>
      </c>
      <c r="D30" s="178"/>
      <c r="E30" s="179">
        <v>3.8163999999999998</v>
      </c>
      <c r="F30" s="156"/>
      <c r="G30" s="156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197</v>
      </c>
      <c r="AH30" s="146">
        <v>0</v>
      </c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ht="22.5" outlineLevel="1" x14ac:dyDescent="0.2">
      <c r="A31" s="165">
        <v>8</v>
      </c>
      <c r="B31" s="166" t="s">
        <v>218</v>
      </c>
      <c r="C31" s="174" t="s">
        <v>219</v>
      </c>
      <c r="D31" s="167" t="s">
        <v>195</v>
      </c>
      <c r="E31" s="168">
        <v>5.3082000000000003</v>
      </c>
      <c r="F31" s="169"/>
      <c r="G31" s="170">
        <f>ROUND(E31*F31,2)</f>
        <v>0</v>
      </c>
      <c r="H31" s="169">
        <v>727.68</v>
      </c>
      <c r="I31" s="170">
        <f>ROUND(E31*H31,2)</f>
        <v>3862.67</v>
      </c>
      <c r="J31" s="169">
        <v>810.32</v>
      </c>
      <c r="K31" s="170">
        <f>ROUND(E31*J31,2)</f>
        <v>4301.34</v>
      </c>
      <c r="L31" s="170">
        <v>21</v>
      </c>
      <c r="M31" s="170">
        <f>G31*(1+L31/100)</f>
        <v>0</v>
      </c>
      <c r="N31" s="168">
        <v>1.78E-2</v>
      </c>
      <c r="O31" s="168">
        <f>ROUND(E31*N31,2)</f>
        <v>0.09</v>
      </c>
      <c r="P31" s="168">
        <v>0</v>
      </c>
      <c r="Q31" s="168">
        <f>ROUND(E31*P31,2)</f>
        <v>0</v>
      </c>
      <c r="R31" s="170"/>
      <c r="S31" s="170" t="s">
        <v>156</v>
      </c>
      <c r="T31" s="171" t="s">
        <v>156</v>
      </c>
      <c r="U31" s="156">
        <v>1.05</v>
      </c>
      <c r="V31" s="156">
        <f>ROUND(E31*U31,2)</f>
        <v>5.57</v>
      </c>
      <c r="W31" s="156"/>
      <c r="X31" s="156" t="s">
        <v>191</v>
      </c>
      <c r="Y31" s="156" t="s">
        <v>159</v>
      </c>
      <c r="Z31" s="146"/>
      <c r="AA31" s="146"/>
      <c r="AB31" s="146"/>
      <c r="AC31" s="146"/>
      <c r="AD31" s="146"/>
      <c r="AE31" s="146"/>
      <c r="AF31" s="146"/>
      <c r="AG31" s="146" t="s">
        <v>192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2" x14ac:dyDescent="0.2">
      <c r="A32" s="153"/>
      <c r="B32" s="154"/>
      <c r="C32" s="281" t="s">
        <v>220</v>
      </c>
      <c r="D32" s="282"/>
      <c r="E32" s="282"/>
      <c r="F32" s="282"/>
      <c r="G32" s="282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162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2" x14ac:dyDescent="0.2">
      <c r="A33" s="153"/>
      <c r="B33" s="154"/>
      <c r="C33" s="188" t="s">
        <v>221</v>
      </c>
      <c r="D33" s="178"/>
      <c r="E33" s="179">
        <v>3.5329999999999999</v>
      </c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197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 x14ac:dyDescent="0.2">
      <c r="A34" s="153"/>
      <c r="B34" s="154"/>
      <c r="C34" s="188" t="s">
        <v>222</v>
      </c>
      <c r="D34" s="178"/>
      <c r="E34" s="179">
        <v>1.7751999999999999</v>
      </c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197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ht="22.5" outlineLevel="1" x14ac:dyDescent="0.2">
      <c r="A35" s="165">
        <v>9</v>
      </c>
      <c r="B35" s="166" t="s">
        <v>223</v>
      </c>
      <c r="C35" s="174" t="s">
        <v>224</v>
      </c>
      <c r="D35" s="167" t="s">
        <v>195</v>
      </c>
      <c r="E35" s="168">
        <v>9.2628000000000004</v>
      </c>
      <c r="F35" s="169"/>
      <c r="G35" s="170">
        <f>ROUND(E35*F35,2)</f>
        <v>0</v>
      </c>
      <c r="H35" s="169">
        <v>409.86</v>
      </c>
      <c r="I35" s="170">
        <f>ROUND(E35*H35,2)</f>
        <v>3796.45</v>
      </c>
      <c r="J35" s="169">
        <v>733.14</v>
      </c>
      <c r="K35" s="170">
        <f>ROUND(E35*J35,2)</f>
        <v>6790.93</v>
      </c>
      <c r="L35" s="170">
        <v>21</v>
      </c>
      <c r="M35" s="170">
        <f>G35*(1+L35/100)</f>
        <v>0</v>
      </c>
      <c r="N35" s="168">
        <v>1.3480000000000001E-2</v>
      </c>
      <c r="O35" s="168">
        <f>ROUND(E35*N35,2)</f>
        <v>0.12</v>
      </c>
      <c r="P35" s="168">
        <v>0</v>
      </c>
      <c r="Q35" s="168">
        <f>ROUND(E35*P35,2)</f>
        <v>0</v>
      </c>
      <c r="R35" s="170"/>
      <c r="S35" s="170" t="s">
        <v>156</v>
      </c>
      <c r="T35" s="171" t="s">
        <v>156</v>
      </c>
      <c r="U35" s="156">
        <v>0.95</v>
      </c>
      <c r="V35" s="156">
        <f>ROUND(E35*U35,2)</f>
        <v>8.8000000000000007</v>
      </c>
      <c r="W35" s="156"/>
      <c r="X35" s="156" t="s">
        <v>191</v>
      </c>
      <c r="Y35" s="156" t="s">
        <v>159</v>
      </c>
      <c r="Z35" s="146"/>
      <c r="AA35" s="146"/>
      <c r="AB35" s="146"/>
      <c r="AC35" s="146"/>
      <c r="AD35" s="146"/>
      <c r="AE35" s="146"/>
      <c r="AF35" s="146"/>
      <c r="AG35" s="146" t="s">
        <v>192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2" x14ac:dyDescent="0.2">
      <c r="A36" s="153"/>
      <c r="B36" s="154"/>
      <c r="C36" s="281" t="s">
        <v>220</v>
      </c>
      <c r="D36" s="282"/>
      <c r="E36" s="282"/>
      <c r="F36" s="282"/>
      <c r="G36" s="282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162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2" x14ac:dyDescent="0.2">
      <c r="A37" s="153"/>
      <c r="B37" s="154"/>
      <c r="C37" s="188" t="s">
        <v>225</v>
      </c>
      <c r="D37" s="178"/>
      <c r="E37" s="179">
        <v>4.6980000000000004</v>
      </c>
      <c r="F37" s="156"/>
      <c r="G37" s="156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197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3" x14ac:dyDescent="0.2">
      <c r="A38" s="153"/>
      <c r="B38" s="154"/>
      <c r="C38" s="188" t="s">
        <v>226</v>
      </c>
      <c r="D38" s="178"/>
      <c r="E38" s="179">
        <v>4.5648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197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x14ac:dyDescent="0.2">
      <c r="A39" s="158" t="s">
        <v>151</v>
      </c>
      <c r="B39" s="159" t="s">
        <v>68</v>
      </c>
      <c r="C39" s="173" t="s">
        <v>69</v>
      </c>
      <c r="D39" s="160"/>
      <c r="E39" s="161"/>
      <c r="F39" s="162"/>
      <c r="G39" s="162">
        <f>SUMIF(AG40:AG41,"&lt;&gt;NOR",G40:G41)</f>
        <v>0</v>
      </c>
      <c r="H39" s="162"/>
      <c r="I39" s="162">
        <f>SUM(I40:I41)</f>
        <v>600.91</v>
      </c>
      <c r="J39" s="162"/>
      <c r="K39" s="162">
        <f>SUM(K40:K41)</f>
        <v>4579.8500000000004</v>
      </c>
      <c r="L39" s="162"/>
      <c r="M39" s="162">
        <f>SUM(M40:M41)</f>
        <v>0</v>
      </c>
      <c r="N39" s="161"/>
      <c r="O39" s="161">
        <f>SUM(O40:O41)</f>
        <v>0.1</v>
      </c>
      <c r="P39" s="161"/>
      <c r="Q39" s="161">
        <f>SUM(Q40:Q41)</f>
        <v>0</v>
      </c>
      <c r="R39" s="162"/>
      <c r="S39" s="162"/>
      <c r="T39" s="163"/>
      <c r="U39" s="157"/>
      <c r="V39" s="157">
        <f>SUM(V40:V41)</f>
        <v>6.74</v>
      </c>
      <c r="W39" s="157"/>
      <c r="X39" s="157"/>
      <c r="Y39" s="157"/>
      <c r="AG39" t="s">
        <v>152</v>
      </c>
    </row>
    <row r="40" spans="1:60" outlineLevel="1" x14ac:dyDescent="0.2">
      <c r="A40" s="165">
        <v>10</v>
      </c>
      <c r="B40" s="166" t="s">
        <v>227</v>
      </c>
      <c r="C40" s="174" t="s">
        <v>228</v>
      </c>
      <c r="D40" s="167" t="s">
        <v>195</v>
      </c>
      <c r="E40" s="168">
        <v>28.08</v>
      </c>
      <c r="F40" s="169"/>
      <c r="G40" s="170">
        <f>ROUND(E40*F40,2)</f>
        <v>0</v>
      </c>
      <c r="H40" s="169">
        <v>21.4</v>
      </c>
      <c r="I40" s="170">
        <f>ROUND(E40*H40,2)</f>
        <v>600.91</v>
      </c>
      <c r="J40" s="169">
        <v>163.1</v>
      </c>
      <c r="K40" s="170">
        <f>ROUND(E40*J40,2)</f>
        <v>4579.8500000000004</v>
      </c>
      <c r="L40" s="170">
        <v>21</v>
      </c>
      <c r="M40" s="170">
        <f>G40*(1+L40/100)</f>
        <v>0</v>
      </c>
      <c r="N40" s="168">
        <v>3.5000000000000001E-3</v>
      </c>
      <c r="O40" s="168">
        <f>ROUND(E40*N40,2)</f>
        <v>0.1</v>
      </c>
      <c r="P40" s="168">
        <v>0</v>
      </c>
      <c r="Q40" s="168">
        <f>ROUND(E40*P40,2)</f>
        <v>0</v>
      </c>
      <c r="R40" s="170"/>
      <c r="S40" s="170" t="s">
        <v>156</v>
      </c>
      <c r="T40" s="171" t="s">
        <v>156</v>
      </c>
      <c r="U40" s="156">
        <v>0.24</v>
      </c>
      <c r="V40" s="156">
        <f>ROUND(E40*U40,2)</f>
        <v>6.74</v>
      </c>
      <c r="W40" s="156"/>
      <c r="X40" s="156" t="s">
        <v>191</v>
      </c>
      <c r="Y40" s="156" t="s">
        <v>159</v>
      </c>
      <c r="Z40" s="146"/>
      <c r="AA40" s="146"/>
      <c r="AB40" s="146"/>
      <c r="AC40" s="146"/>
      <c r="AD40" s="146"/>
      <c r="AE40" s="146"/>
      <c r="AF40" s="146"/>
      <c r="AG40" s="146" t="s">
        <v>192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2" x14ac:dyDescent="0.2">
      <c r="A41" s="153"/>
      <c r="B41" s="154"/>
      <c r="C41" s="188" t="s">
        <v>229</v>
      </c>
      <c r="D41" s="178"/>
      <c r="E41" s="179">
        <v>28.08</v>
      </c>
      <c r="F41" s="156"/>
      <c r="G41" s="156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197</v>
      </c>
      <c r="AH41" s="146">
        <v>0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x14ac:dyDescent="0.2">
      <c r="A42" s="158" t="s">
        <v>151</v>
      </c>
      <c r="B42" s="159" t="s">
        <v>70</v>
      </c>
      <c r="C42" s="173" t="s">
        <v>71</v>
      </c>
      <c r="D42" s="160"/>
      <c r="E42" s="161"/>
      <c r="F42" s="162"/>
      <c r="G42" s="162">
        <f>SUMIF(AG43:AG47,"&lt;&gt;NOR",G43:G47)</f>
        <v>0</v>
      </c>
      <c r="H42" s="162"/>
      <c r="I42" s="162">
        <f>SUM(I43:I47)</f>
        <v>15504.49</v>
      </c>
      <c r="J42" s="162"/>
      <c r="K42" s="162">
        <f>SUM(K43:K47)</f>
        <v>28376.129999999997</v>
      </c>
      <c r="L42" s="162"/>
      <c r="M42" s="162">
        <f>SUM(M43:M47)</f>
        <v>0</v>
      </c>
      <c r="N42" s="161"/>
      <c r="O42" s="161">
        <f>SUM(O43:O47)</f>
        <v>2.15</v>
      </c>
      <c r="P42" s="161"/>
      <c r="Q42" s="161">
        <f>SUM(Q43:Q47)</f>
        <v>0</v>
      </c>
      <c r="R42" s="162"/>
      <c r="S42" s="162"/>
      <c r="T42" s="163"/>
      <c r="U42" s="157"/>
      <c r="V42" s="157">
        <f>SUM(V43:V47)</f>
        <v>42.91</v>
      </c>
      <c r="W42" s="157"/>
      <c r="X42" s="157"/>
      <c r="Y42" s="157"/>
      <c r="AG42" t="s">
        <v>152</v>
      </c>
    </row>
    <row r="43" spans="1:60" ht="22.5" outlineLevel="1" x14ac:dyDescent="0.2">
      <c r="A43" s="180">
        <v>11</v>
      </c>
      <c r="B43" s="181" t="s">
        <v>230</v>
      </c>
      <c r="C43" s="187" t="s">
        <v>231</v>
      </c>
      <c r="D43" s="182" t="s">
        <v>232</v>
      </c>
      <c r="E43" s="183">
        <v>100</v>
      </c>
      <c r="F43" s="184"/>
      <c r="G43" s="185">
        <f>ROUND(E43*F43,2)</f>
        <v>0</v>
      </c>
      <c r="H43" s="184">
        <v>97.22</v>
      </c>
      <c r="I43" s="185">
        <f>ROUND(E43*H43,2)</f>
        <v>9722</v>
      </c>
      <c r="J43" s="184">
        <v>158.28</v>
      </c>
      <c r="K43" s="185">
        <f>ROUND(E43*J43,2)</f>
        <v>15828</v>
      </c>
      <c r="L43" s="185">
        <v>21</v>
      </c>
      <c r="M43" s="185">
        <f>G43*(1+L43/100)</f>
        <v>0</v>
      </c>
      <c r="N43" s="183">
        <v>1.634E-2</v>
      </c>
      <c r="O43" s="183">
        <f>ROUND(E43*N43,2)</f>
        <v>1.63</v>
      </c>
      <c r="P43" s="183">
        <v>0</v>
      </c>
      <c r="Q43" s="183">
        <f>ROUND(E43*P43,2)</f>
        <v>0</v>
      </c>
      <c r="R43" s="185"/>
      <c r="S43" s="185" t="s">
        <v>156</v>
      </c>
      <c r="T43" s="186" t="s">
        <v>156</v>
      </c>
      <c r="U43" s="156">
        <v>0.253</v>
      </c>
      <c r="V43" s="156">
        <f>ROUND(E43*U43,2)</f>
        <v>25.3</v>
      </c>
      <c r="W43" s="156"/>
      <c r="X43" s="156" t="s">
        <v>191</v>
      </c>
      <c r="Y43" s="156" t="s">
        <v>159</v>
      </c>
      <c r="Z43" s="146"/>
      <c r="AA43" s="146"/>
      <c r="AB43" s="146"/>
      <c r="AC43" s="146"/>
      <c r="AD43" s="146"/>
      <c r="AE43" s="146"/>
      <c r="AF43" s="146"/>
      <c r="AG43" s="146" t="s">
        <v>192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ht="22.5" outlineLevel="1" x14ac:dyDescent="0.2">
      <c r="A44" s="180">
        <v>12</v>
      </c>
      <c r="B44" s="181" t="s">
        <v>233</v>
      </c>
      <c r="C44" s="187" t="s">
        <v>234</v>
      </c>
      <c r="D44" s="182" t="s">
        <v>232</v>
      </c>
      <c r="E44" s="183">
        <v>10</v>
      </c>
      <c r="F44" s="184"/>
      <c r="G44" s="185">
        <f>ROUND(E44*F44,2)</f>
        <v>0</v>
      </c>
      <c r="H44" s="184">
        <v>218.7</v>
      </c>
      <c r="I44" s="185">
        <f>ROUND(E44*H44,2)</f>
        <v>2187</v>
      </c>
      <c r="J44" s="184">
        <v>183.3</v>
      </c>
      <c r="K44" s="185">
        <f>ROUND(E44*J44,2)</f>
        <v>1833</v>
      </c>
      <c r="L44" s="185">
        <v>21</v>
      </c>
      <c r="M44" s="185">
        <f>G44*(1+L44/100)</f>
        <v>0</v>
      </c>
      <c r="N44" s="183">
        <v>3.6749999999999998E-2</v>
      </c>
      <c r="O44" s="183">
        <f>ROUND(E44*N44,2)</f>
        <v>0.37</v>
      </c>
      <c r="P44" s="183">
        <v>0</v>
      </c>
      <c r="Q44" s="183">
        <f>ROUND(E44*P44,2)</f>
        <v>0</v>
      </c>
      <c r="R44" s="185"/>
      <c r="S44" s="185" t="s">
        <v>156</v>
      </c>
      <c r="T44" s="186" t="s">
        <v>156</v>
      </c>
      <c r="U44" s="156">
        <v>0.29299999999999998</v>
      </c>
      <c r="V44" s="156">
        <f>ROUND(E44*U44,2)</f>
        <v>2.93</v>
      </c>
      <c r="W44" s="156"/>
      <c r="X44" s="156" t="s">
        <v>191</v>
      </c>
      <c r="Y44" s="156" t="s">
        <v>159</v>
      </c>
      <c r="Z44" s="146"/>
      <c r="AA44" s="146"/>
      <c r="AB44" s="146"/>
      <c r="AC44" s="146"/>
      <c r="AD44" s="146"/>
      <c r="AE44" s="146"/>
      <c r="AF44" s="146"/>
      <c r="AG44" s="146" t="s">
        <v>192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ht="22.5" outlineLevel="1" x14ac:dyDescent="0.2">
      <c r="A45" s="165">
        <v>13</v>
      </c>
      <c r="B45" s="166" t="s">
        <v>235</v>
      </c>
      <c r="C45" s="174" t="s">
        <v>236</v>
      </c>
      <c r="D45" s="167" t="s">
        <v>195</v>
      </c>
      <c r="E45" s="168">
        <v>40.54</v>
      </c>
      <c r="F45" s="169"/>
      <c r="G45" s="170">
        <f>ROUND(E45*F45,2)</f>
        <v>0</v>
      </c>
      <c r="H45" s="169">
        <v>88.69</v>
      </c>
      <c r="I45" s="170">
        <f>ROUND(E45*H45,2)</f>
        <v>3595.49</v>
      </c>
      <c r="J45" s="169">
        <v>264.31</v>
      </c>
      <c r="K45" s="170">
        <f>ROUND(E45*J45,2)</f>
        <v>10715.13</v>
      </c>
      <c r="L45" s="170">
        <v>21</v>
      </c>
      <c r="M45" s="170">
        <f>G45*(1+L45/100)</f>
        <v>0</v>
      </c>
      <c r="N45" s="168">
        <v>3.6800000000000001E-3</v>
      </c>
      <c r="O45" s="168">
        <f>ROUND(E45*N45,2)</f>
        <v>0.15</v>
      </c>
      <c r="P45" s="168">
        <v>0</v>
      </c>
      <c r="Q45" s="168">
        <f>ROUND(E45*P45,2)</f>
        <v>0</v>
      </c>
      <c r="R45" s="170"/>
      <c r="S45" s="170" t="s">
        <v>156</v>
      </c>
      <c r="T45" s="171" t="s">
        <v>156</v>
      </c>
      <c r="U45" s="156">
        <v>0.36199999999999999</v>
      </c>
      <c r="V45" s="156">
        <f>ROUND(E45*U45,2)</f>
        <v>14.68</v>
      </c>
      <c r="W45" s="156"/>
      <c r="X45" s="156" t="s">
        <v>191</v>
      </c>
      <c r="Y45" s="156" t="s">
        <v>159</v>
      </c>
      <c r="Z45" s="146"/>
      <c r="AA45" s="146"/>
      <c r="AB45" s="146"/>
      <c r="AC45" s="146"/>
      <c r="AD45" s="146"/>
      <c r="AE45" s="146"/>
      <c r="AF45" s="146"/>
      <c r="AG45" s="146" t="s">
        <v>192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2" x14ac:dyDescent="0.2">
      <c r="A46" s="153"/>
      <c r="B46" s="154"/>
      <c r="C46" s="188" t="s">
        <v>229</v>
      </c>
      <c r="D46" s="178"/>
      <c r="E46" s="179">
        <v>28.08</v>
      </c>
      <c r="F46" s="156"/>
      <c r="G46" s="156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197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3" x14ac:dyDescent="0.2">
      <c r="A47" s="153"/>
      <c r="B47" s="154"/>
      <c r="C47" s="188" t="s">
        <v>237</v>
      </c>
      <c r="D47" s="178"/>
      <c r="E47" s="179">
        <v>12.46</v>
      </c>
      <c r="F47" s="156"/>
      <c r="G47" s="15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197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x14ac:dyDescent="0.2">
      <c r="A48" s="158" t="s">
        <v>151</v>
      </c>
      <c r="B48" s="159" t="s">
        <v>72</v>
      </c>
      <c r="C48" s="173" t="s">
        <v>73</v>
      </c>
      <c r="D48" s="160"/>
      <c r="E48" s="161"/>
      <c r="F48" s="162"/>
      <c r="G48" s="162">
        <f>SUMIF(AG49:AG51,"&lt;&gt;NOR",G49:G51)</f>
        <v>0</v>
      </c>
      <c r="H48" s="162"/>
      <c r="I48" s="162">
        <f>SUM(I49:I51)</f>
        <v>1765.74</v>
      </c>
      <c r="J48" s="162"/>
      <c r="K48" s="162">
        <f>SUM(K49:K51)</f>
        <v>3032.13</v>
      </c>
      <c r="L48" s="162"/>
      <c r="M48" s="162">
        <f>SUM(M49:M51)</f>
        <v>0</v>
      </c>
      <c r="N48" s="161"/>
      <c r="O48" s="161">
        <f>SUM(O49:O51)</f>
        <v>0.26</v>
      </c>
      <c r="P48" s="161"/>
      <c r="Q48" s="161">
        <f>SUM(Q49:Q51)</f>
        <v>0</v>
      </c>
      <c r="R48" s="162"/>
      <c r="S48" s="162"/>
      <c r="T48" s="163"/>
      <c r="U48" s="157"/>
      <c r="V48" s="157">
        <f>SUM(V49:V51)</f>
        <v>4.49</v>
      </c>
      <c r="W48" s="157"/>
      <c r="X48" s="157"/>
      <c r="Y48" s="157"/>
      <c r="AG48" t="s">
        <v>152</v>
      </c>
    </row>
    <row r="49" spans="1:60" outlineLevel="1" x14ac:dyDescent="0.2">
      <c r="A49" s="165">
        <v>14</v>
      </c>
      <c r="B49" s="166" t="s">
        <v>238</v>
      </c>
      <c r="C49" s="174" t="s">
        <v>239</v>
      </c>
      <c r="D49" s="167" t="s">
        <v>195</v>
      </c>
      <c r="E49" s="168">
        <v>12.462</v>
      </c>
      <c r="F49" s="169"/>
      <c r="G49" s="170">
        <f>ROUND(E49*F49,2)</f>
        <v>0</v>
      </c>
      <c r="H49" s="169">
        <v>141.69</v>
      </c>
      <c r="I49" s="170">
        <f>ROUND(E49*H49,2)</f>
        <v>1765.74</v>
      </c>
      <c r="J49" s="169">
        <v>243.31</v>
      </c>
      <c r="K49" s="170">
        <f>ROUND(E49*J49,2)</f>
        <v>3032.13</v>
      </c>
      <c r="L49" s="170">
        <v>21</v>
      </c>
      <c r="M49" s="170">
        <f>G49*(1+L49/100)</f>
        <v>0</v>
      </c>
      <c r="N49" s="168">
        <v>2.1000000000000001E-2</v>
      </c>
      <c r="O49" s="168">
        <f>ROUND(E49*N49,2)</f>
        <v>0.26</v>
      </c>
      <c r="P49" s="168">
        <v>0</v>
      </c>
      <c r="Q49" s="168">
        <f>ROUND(E49*P49,2)</f>
        <v>0</v>
      </c>
      <c r="R49" s="170"/>
      <c r="S49" s="170" t="s">
        <v>156</v>
      </c>
      <c r="T49" s="171" t="s">
        <v>156</v>
      </c>
      <c r="U49" s="156">
        <v>0.36</v>
      </c>
      <c r="V49" s="156">
        <f>ROUND(E49*U49,2)</f>
        <v>4.49</v>
      </c>
      <c r="W49" s="156"/>
      <c r="X49" s="156" t="s">
        <v>191</v>
      </c>
      <c r="Y49" s="156" t="s">
        <v>159</v>
      </c>
      <c r="Z49" s="146"/>
      <c r="AA49" s="146"/>
      <c r="AB49" s="146"/>
      <c r="AC49" s="146"/>
      <c r="AD49" s="146"/>
      <c r="AE49" s="146"/>
      <c r="AF49" s="146"/>
      <c r="AG49" s="146" t="s">
        <v>192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2" x14ac:dyDescent="0.2">
      <c r="A50" s="153"/>
      <c r="B50" s="154"/>
      <c r="C50" s="188" t="s">
        <v>240</v>
      </c>
      <c r="D50" s="178"/>
      <c r="E50" s="179">
        <v>8.4619999999999997</v>
      </c>
      <c r="F50" s="156"/>
      <c r="G50" s="15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197</v>
      </c>
      <c r="AH50" s="146">
        <v>0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3" x14ac:dyDescent="0.2">
      <c r="A51" s="153"/>
      <c r="B51" s="154"/>
      <c r="C51" s="188" t="s">
        <v>241</v>
      </c>
      <c r="D51" s="178"/>
      <c r="E51" s="179">
        <v>4</v>
      </c>
      <c r="F51" s="156"/>
      <c r="G51" s="156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197</v>
      </c>
      <c r="AH51" s="146">
        <v>0</v>
      </c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x14ac:dyDescent="0.2">
      <c r="A52" s="158" t="s">
        <v>151</v>
      </c>
      <c r="B52" s="159" t="s">
        <v>74</v>
      </c>
      <c r="C52" s="173" t="s">
        <v>75</v>
      </c>
      <c r="D52" s="160"/>
      <c r="E52" s="161"/>
      <c r="F52" s="162"/>
      <c r="G52" s="162">
        <f>SUMIF(AG53:AG60,"&lt;&gt;NOR",G53:G60)</f>
        <v>0</v>
      </c>
      <c r="H52" s="162"/>
      <c r="I52" s="162">
        <f>SUM(I53:I60)</f>
        <v>14028.380000000001</v>
      </c>
      <c r="J52" s="162"/>
      <c r="K52" s="162">
        <f>SUM(K53:K60)</f>
        <v>18811.07</v>
      </c>
      <c r="L52" s="162"/>
      <c r="M52" s="162">
        <f>SUM(M53:M60)</f>
        <v>0</v>
      </c>
      <c r="N52" s="161"/>
      <c r="O52" s="161">
        <f>SUM(O53:O60)</f>
        <v>0.44</v>
      </c>
      <c r="P52" s="161"/>
      <c r="Q52" s="161">
        <f>SUM(Q53:Q60)</f>
        <v>0</v>
      </c>
      <c r="R52" s="162"/>
      <c r="S52" s="162"/>
      <c r="T52" s="163"/>
      <c r="U52" s="157"/>
      <c r="V52" s="157">
        <f>SUM(V53:V60)</f>
        <v>27.990000000000002</v>
      </c>
      <c r="W52" s="157"/>
      <c r="X52" s="157"/>
      <c r="Y52" s="157"/>
      <c r="AG52" t="s">
        <v>152</v>
      </c>
    </row>
    <row r="53" spans="1:60" ht="22.5" outlineLevel="1" x14ac:dyDescent="0.2">
      <c r="A53" s="180">
        <v>15</v>
      </c>
      <c r="B53" s="181" t="s">
        <v>242</v>
      </c>
      <c r="C53" s="187" t="s">
        <v>243</v>
      </c>
      <c r="D53" s="182" t="s">
        <v>232</v>
      </c>
      <c r="E53" s="183">
        <v>20</v>
      </c>
      <c r="F53" s="184"/>
      <c r="G53" s="185">
        <f>ROUND(E53*F53,2)</f>
        <v>0</v>
      </c>
      <c r="H53" s="184">
        <v>191.19</v>
      </c>
      <c r="I53" s="185">
        <f>ROUND(E53*H53,2)</f>
        <v>3823.8</v>
      </c>
      <c r="J53" s="184">
        <v>282.81</v>
      </c>
      <c r="K53" s="185">
        <f>ROUND(E53*J53,2)</f>
        <v>5656.2</v>
      </c>
      <c r="L53" s="185">
        <v>21</v>
      </c>
      <c r="M53" s="185">
        <f>G53*(1+L53/100)</f>
        <v>0</v>
      </c>
      <c r="N53" s="183">
        <v>4.8000000000000001E-4</v>
      </c>
      <c r="O53" s="183">
        <f>ROUND(E53*N53,2)</f>
        <v>0.01</v>
      </c>
      <c r="P53" s="183">
        <v>0</v>
      </c>
      <c r="Q53" s="183">
        <f>ROUND(E53*P53,2)</f>
        <v>0</v>
      </c>
      <c r="R53" s="185"/>
      <c r="S53" s="185" t="s">
        <v>156</v>
      </c>
      <c r="T53" s="186" t="s">
        <v>156</v>
      </c>
      <c r="U53" s="156">
        <v>0.5</v>
      </c>
      <c r="V53" s="156">
        <f>ROUND(E53*U53,2)</f>
        <v>10</v>
      </c>
      <c r="W53" s="156"/>
      <c r="X53" s="156" t="s">
        <v>191</v>
      </c>
      <c r="Y53" s="156" t="s">
        <v>159</v>
      </c>
      <c r="Z53" s="146"/>
      <c r="AA53" s="146"/>
      <c r="AB53" s="146"/>
      <c r="AC53" s="146"/>
      <c r="AD53" s="146"/>
      <c r="AE53" s="146"/>
      <c r="AF53" s="146"/>
      <c r="AG53" s="146" t="s">
        <v>192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ht="22.5" outlineLevel="1" x14ac:dyDescent="0.2">
      <c r="A54" s="165">
        <v>16</v>
      </c>
      <c r="B54" s="166" t="s">
        <v>244</v>
      </c>
      <c r="C54" s="174" t="s">
        <v>245</v>
      </c>
      <c r="D54" s="167" t="s">
        <v>195</v>
      </c>
      <c r="E54" s="168">
        <v>44.81</v>
      </c>
      <c r="F54" s="169"/>
      <c r="G54" s="170">
        <f>ROUND(E54*F54,2)</f>
        <v>0</v>
      </c>
      <c r="H54" s="169">
        <v>227.73</v>
      </c>
      <c r="I54" s="170">
        <f>ROUND(E54*H54,2)</f>
        <v>10204.58</v>
      </c>
      <c r="J54" s="169">
        <v>237.27</v>
      </c>
      <c r="K54" s="170">
        <f>ROUND(E54*J54,2)</f>
        <v>10632.07</v>
      </c>
      <c r="L54" s="170">
        <v>21</v>
      </c>
      <c r="M54" s="170">
        <f>G54*(1+L54/100)</f>
        <v>0</v>
      </c>
      <c r="N54" s="168">
        <v>9.6100000000000005E-3</v>
      </c>
      <c r="O54" s="168">
        <f>ROUND(E54*N54,2)</f>
        <v>0.43</v>
      </c>
      <c r="P54" s="168">
        <v>0</v>
      </c>
      <c r="Q54" s="168">
        <f>ROUND(E54*P54,2)</f>
        <v>0</v>
      </c>
      <c r="R54" s="170"/>
      <c r="S54" s="170" t="s">
        <v>156</v>
      </c>
      <c r="T54" s="171" t="s">
        <v>156</v>
      </c>
      <c r="U54" s="156">
        <v>0.35149999999999998</v>
      </c>
      <c r="V54" s="156">
        <f>ROUND(E54*U54,2)</f>
        <v>15.75</v>
      </c>
      <c r="W54" s="156"/>
      <c r="X54" s="156" t="s">
        <v>191</v>
      </c>
      <c r="Y54" s="156" t="s">
        <v>159</v>
      </c>
      <c r="Z54" s="146"/>
      <c r="AA54" s="146"/>
      <c r="AB54" s="146"/>
      <c r="AC54" s="146"/>
      <c r="AD54" s="146"/>
      <c r="AE54" s="146"/>
      <c r="AF54" s="146"/>
      <c r="AG54" s="146" t="s">
        <v>192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2" x14ac:dyDescent="0.2">
      <c r="A55" s="153"/>
      <c r="B55" s="154"/>
      <c r="C55" s="188" t="s">
        <v>246</v>
      </c>
      <c r="D55" s="178"/>
      <c r="E55" s="179">
        <v>10.15</v>
      </c>
      <c r="F55" s="156"/>
      <c r="G55" s="156"/>
      <c r="H55" s="156"/>
      <c r="I55" s="156"/>
      <c r="J55" s="156"/>
      <c r="K55" s="156"/>
      <c r="L55" s="156"/>
      <c r="M55" s="156"/>
      <c r="N55" s="155"/>
      <c r="O55" s="155"/>
      <c r="P55" s="155"/>
      <c r="Q55" s="155"/>
      <c r="R55" s="156"/>
      <c r="S55" s="156"/>
      <c r="T55" s="156"/>
      <c r="U55" s="156"/>
      <c r="V55" s="156"/>
      <c r="W55" s="156"/>
      <c r="X55" s="156"/>
      <c r="Y55" s="156"/>
      <c r="Z55" s="146"/>
      <c r="AA55" s="146"/>
      <c r="AB55" s="146"/>
      <c r="AC55" s="146"/>
      <c r="AD55" s="146"/>
      <c r="AE55" s="146"/>
      <c r="AF55" s="146"/>
      <c r="AG55" s="146" t="s">
        <v>197</v>
      </c>
      <c r="AH55" s="146">
        <v>0</v>
      </c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3" x14ac:dyDescent="0.2">
      <c r="A56" s="153"/>
      <c r="B56" s="154"/>
      <c r="C56" s="188" t="s">
        <v>247</v>
      </c>
      <c r="D56" s="178"/>
      <c r="E56" s="179">
        <v>15.76</v>
      </c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197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3" x14ac:dyDescent="0.2">
      <c r="A57" s="153"/>
      <c r="B57" s="154"/>
      <c r="C57" s="188" t="s">
        <v>248</v>
      </c>
      <c r="D57" s="178"/>
      <c r="E57" s="179">
        <v>15.83</v>
      </c>
      <c r="F57" s="156"/>
      <c r="G57" s="156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197</v>
      </c>
      <c r="AH57" s="146">
        <v>0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3" x14ac:dyDescent="0.2">
      <c r="A58" s="153"/>
      <c r="B58" s="154"/>
      <c r="C58" s="188" t="s">
        <v>249</v>
      </c>
      <c r="D58" s="178"/>
      <c r="E58" s="179">
        <v>1.55</v>
      </c>
      <c r="F58" s="156"/>
      <c r="G58" s="156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197</v>
      </c>
      <c r="AH58" s="146">
        <v>0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3" x14ac:dyDescent="0.2">
      <c r="A59" s="153"/>
      <c r="B59" s="154"/>
      <c r="C59" s="188" t="s">
        <v>250</v>
      </c>
      <c r="D59" s="178"/>
      <c r="E59" s="179">
        <v>1.52</v>
      </c>
      <c r="F59" s="156"/>
      <c r="G59" s="156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197</v>
      </c>
      <c r="AH59" s="146">
        <v>0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1" x14ac:dyDescent="0.2">
      <c r="A60" s="180">
        <v>17</v>
      </c>
      <c r="B60" s="181" t="s">
        <v>251</v>
      </c>
      <c r="C60" s="187" t="s">
        <v>252</v>
      </c>
      <c r="D60" s="182" t="s">
        <v>195</v>
      </c>
      <c r="E60" s="183">
        <v>44.81</v>
      </c>
      <c r="F60" s="184"/>
      <c r="G60" s="185">
        <f>ROUND(E60*F60,2)</f>
        <v>0</v>
      </c>
      <c r="H60" s="184">
        <v>0</v>
      </c>
      <c r="I60" s="185">
        <f>ROUND(E60*H60,2)</f>
        <v>0</v>
      </c>
      <c r="J60" s="184">
        <v>56.3</v>
      </c>
      <c r="K60" s="185">
        <f>ROUND(E60*J60,2)</f>
        <v>2522.8000000000002</v>
      </c>
      <c r="L60" s="185">
        <v>21</v>
      </c>
      <c r="M60" s="185">
        <f>G60*(1+L60/100)</f>
        <v>0</v>
      </c>
      <c r="N60" s="183">
        <v>0</v>
      </c>
      <c r="O60" s="183">
        <f>ROUND(E60*N60,2)</f>
        <v>0</v>
      </c>
      <c r="P60" s="183">
        <v>0</v>
      </c>
      <c r="Q60" s="183">
        <f>ROUND(E60*P60,2)</f>
        <v>0</v>
      </c>
      <c r="R60" s="185"/>
      <c r="S60" s="185" t="s">
        <v>156</v>
      </c>
      <c r="T60" s="186" t="s">
        <v>156</v>
      </c>
      <c r="U60" s="156">
        <v>0.05</v>
      </c>
      <c r="V60" s="156">
        <f>ROUND(E60*U60,2)</f>
        <v>2.2400000000000002</v>
      </c>
      <c r="W60" s="156"/>
      <c r="X60" s="156" t="s">
        <v>191</v>
      </c>
      <c r="Y60" s="156" t="s">
        <v>159</v>
      </c>
      <c r="Z60" s="146"/>
      <c r="AA60" s="146"/>
      <c r="AB60" s="146"/>
      <c r="AC60" s="146"/>
      <c r="AD60" s="146"/>
      <c r="AE60" s="146"/>
      <c r="AF60" s="146"/>
      <c r="AG60" s="146" t="s">
        <v>192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x14ac:dyDescent="0.2">
      <c r="A61" s="158" t="s">
        <v>151</v>
      </c>
      <c r="B61" s="159" t="s">
        <v>76</v>
      </c>
      <c r="C61" s="173" t="s">
        <v>77</v>
      </c>
      <c r="D61" s="160"/>
      <c r="E61" s="161"/>
      <c r="F61" s="162"/>
      <c r="G61" s="162">
        <f>SUMIF(AG62:AG62,"&lt;&gt;NOR",G62:G62)</f>
        <v>0</v>
      </c>
      <c r="H61" s="162"/>
      <c r="I61" s="162">
        <f>SUM(I62:I62)</f>
        <v>0</v>
      </c>
      <c r="J61" s="162"/>
      <c r="K61" s="162">
        <f>SUM(K62:K62)</f>
        <v>0</v>
      </c>
      <c r="L61" s="162"/>
      <c r="M61" s="162">
        <f>SUM(M62:M62)</f>
        <v>0</v>
      </c>
      <c r="N61" s="161"/>
      <c r="O61" s="161">
        <f>SUM(O62:O62)</f>
        <v>0</v>
      </c>
      <c r="P61" s="161"/>
      <c r="Q61" s="161">
        <f>SUM(Q62:Q62)</f>
        <v>0</v>
      </c>
      <c r="R61" s="162"/>
      <c r="S61" s="162"/>
      <c r="T61" s="163"/>
      <c r="U61" s="157"/>
      <c r="V61" s="157">
        <f>SUM(V62:V62)</f>
        <v>0</v>
      </c>
      <c r="W61" s="157"/>
      <c r="X61" s="157"/>
      <c r="Y61" s="157"/>
      <c r="AG61" t="s">
        <v>152</v>
      </c>
    </row>
    <row r="62" spans="1:60" ht="22.5" outlineLevel="1" x14ac:dyDescent="0.2">
      <c r="A62" s="180">
        <v>18</v>
      </c>
      <c r="B62" s="181" t="s">
        <v>253</v>
      </c>
      <c r="C62" s="187" t="s">
        <v>254</v>
      </c>
      <c r="D62" s="182" t="s">
        <v>190</v>
      </c>
      <c r="E62" s="183">
        <v>0</v>
      </c>
      <c r="F62" s="184"/>
      <c r="G62" s="185">
        <f>ROUND(E62*F62,2)</f>
        <v>0</v>
      </c>
      <c r="H62" s="184">
        <v>1980.03</v>
      </c>
      <c r="I62" s="185">
        <f>ROUND(E62*H62,2)</f>
        <v>0</v>
      </c>
      <c r="J62" s="184">
        <v>1279.97</v>
      </c>
      <c r="K62" s="185">
        <f>ROUND(E62*J62,2)</f>
        <v>0</v>
      </c>
      <c r="L62" s="185">
        <v>21</v>
      </c>
      <c r="M62" s="185">
        <f>G62*(1+L62/100)</f>
        <v>0</v>
      </c>
      <c r="N62" s="183">
        <v>3.227E-2</v>
      </c>
      <c r="O62" s="183">
        <f>ROUND(E62*N62,2)</f>
        <v>0</v>
      </c>
      <c r="P62" s="183">
        <v>0</v>
      </c>
      <c r="Q62" s="183">
        <f>ROUND(E62*P62,2)</f>
        <v>0</v>
      </c>
      <c r="R62" s="185"/>
      <c r="S62" s="185" t="s">
        <v>156</v>
      </c>
      <c r="T62" s="186" t="s">
        <v>156</v>
      </c>
      <c r="U62" s="156">
        <v>1.86</v>
      </c>
      <c r="V62" s="156">
        <f>ROUND(E62*U62,2)</f>
        <v>0</v>
      </c>
      <c r="W62" s="156"/>
      <c r="X62" s="156" t="s">
        <v>191</v>
      </c>
      <c r="Y62" s="156" t="s">
        <v>159</v>
      </c>
      <c r="Z62" s="146"/>
      <c r="AA62" s="146"/>
      <c r="AB62" s="146"/>
      <c r="AC62" s="146"/>
      <c r="AD62" s="146"/>
      <c r="AE62" s="146"/>
      <c r="AF62" s="146"/>
      <c r="AG62" s="146" t="s">
        <v>192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x14ac:dyDescent="0.2">
      <c r="A63" s="158" t="s">
        <v>151</v>
      </c>
      <c r="B63" s="159" t="s">
        <v>78</v>
      </c>
      <c r="C63" s="173" t="s">
        <v>79</v>
      </c>
      <c r="D63" s="160"/>
      <c r="E63" s="161"/>
      <c r="F63" s="162"/>
      <c r="G63" s="162">
        <f>SUMIF(AG64:AG67,"&lt;&gt;NOR",G64:G67)</f>
        <v>0</v>
      </c>
      <c r="H63" s="162"/>
      <c r="I63" s="162">
        <f>SUM(I64:I67)</f>
        <v>2958.36</v>
      </c>
      <c r="J63" s="162"/>
      <c r="K63" s="162">
        <f>SUM(K64:K67)</f>
        <v>15011.64</v>
      </c>
      <c r="L63" s="162"/>
      <c r="M63" s="162">
        <f>SUM(M64:M67)</f>
        <v>0</v>
      </c>
      <c r="N63" s="161"/>
      <c r="O63" s="161">
        <f>SUM(O64:O67)</f>
        <v>7.0000000000000007E-2</v>
      </c>
      <c r="P63" s="161"/>
      <c r="Q63" s="161">
        <f>SUM(Q64:Q67)</f>
        <v>0</v>
      </c>
      <c r="R63" s="162"/>
      <c r="S63" s="162"/>
      <c r="T63" s="163"/>
      <c r="U63" s="157"/>
      <c r="V63" s="157">
        <f>SUM(V64:V67)</f>
        <v>12.34</v>
      </c>
      <c r="W63" s="157"/>
      <c r="X63" s="157"/>
      <c r="Y63" s="157"/>
      <c r="AG63" t="s">
        <v>152</v>
      </c>
    </row>
    <row r="64" spans="1:60" outlineLevel="1" x14ac:dyDescent="0.2">
      <c r="A64" s="180">
        <v>19</v>
      </c>
      <c r="B64" s="181" t="s">
        <v>255</v>
      </c>
      <c r="C64" s="187" t="s">
        <v>256</v>
      </c>
      <c r="D64" s="182" t="s">
        <v>195</v>
      </c>
      <c r="E64" s="183">
        <v>44.81</v>
      </c>
      <c r="F64" s="184"/>
      <c r="G64" s="185">
        <f>ROUND(E64*F64,2)</f>
        <v>0</v>
      </c>
      <c r="H64" s="184">
        <v>66.02</v>
      </c>
      <c r="I64" s="185">
        <f>ROUND(E64*H64,2)</f>
        <v>2958.36</v>
      </c>
      <c r="J64" s="184">
        <v>133.97999999999999</v>
      </c>
      <c r="K64" s="185">
        <f>ROUND(E64*J64,2)</f>
        <v>6003.64</v>
      </c>
      <c r="L64" s="185">
        <v>21</v>
      </c>
      <c r="M64" s="185">
        <f>G64*(1+L64/100)</f>
        <v>0</v>
      </c>
      <c r="N64" s="183">
        <v>1.58E-3</v>
      </c>
      <c r="O64" s="183">
        <f>ROUND(E64*N64,2)</f>
        <v>7.0000000000000007E-2</v>
      </c>
      <c r="P64" s="183">
        <v>0</v>
      </c>
      <c r="Q64" s="183">
        <f>ROUND(E64*P64,2)</f>
        <v>0</v>
      </c>
      <c r="R64" s="185"/>
      <c r="S64" s="185" t="s">
        <v>156</v>
      </c>
      <c r="T64" s="186" t="s">
        <v>156</v>
      </c>
      <c r="U64" s="156">
        <v>0.214</v>
      </c>
      <c r="V64" s="156">
        <f>ROUND(E64*U64,2)</f>
        <v>9.59</v>
      </c>
      <c r="W64" s="156"/>
      <c r="X64" s="156" t="s">
        <v>191</v>
      </c>
      <c r="Y64" s="156" t="s">
        <v>159</v>
      </c>
      <c r="Z64" s="146"/>
      <c r="AA64" s="146"/>
      <c r="AB64" s="146"/>
      <c r="AC64" s="146"/>
      <c r="AD64" s="146"/>
      <c r="AE64" s="146"/>
      <c r="AF64" s="146"/>
      <c r="AG64" s="146" t="s">
        <v>192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ht="22.5" outlineLevel="1" x14ac:dyDescent="0.2">
      <c r="A65" s="180">
        <v>20</v>
      </c>
      <c r="B65" s="181" t="s">
        <v>257</v>
      </c>
      <c r="C65" s="187" t="s">
        <v>258</v>
      </c>
      <c r="D65" s="182" t="s">
        <v>259</v>
      </c>
      <c r="E65" s="183">
        <v>1</v>
      </c>
      <c r="F65" s="184"/>
      <c r="G65" s="185">
        <f>ROUND(E65*F65,2)</f>
        <v>0</v>
      </c>
      <c r="H65" s="184">
        <v>0</v>
      </c>
      <c r="I65" s="185">
        <f>ROUND(E65*H65,2)</f>
        <v>0</v>
      </c>
      <c r="J65" s="184">
        <v>947</v>
      </c>
      <c r="K65" s="185">
        <f>ROUND(E65*J65,2)</f>
        <v>947</v>
      </c>
      <c r="L65" s="185">
        <v>21</v>
      </c>
      <c r="M65" s="185">
        <f>G65*(1+L65/100)</f>
        <v>0</v>
      </c>
      <c r="N65" s="183">
        <v>0</v>
      </c>
      <c r="O65" s="183">
        <f>ROUND(E65*N65,2)</f>
        <v>0</v>
      </c>
      <c r="P65" s="183">
        <v>0</v>
      </c>
      <c r="Q65" s="183">
        <f>ROUND(E65*P65,2)</f>
        <v>0</v>
      </c>
      <c r="R65" s="185"/>
      <c r="S65" s="185" t="s">
        <v>156</v>
      </c>
      <c r="T65" s="186" t="s">
        <v>156</v>
      </c>
      <c r="U65" s="156">
        <v>1.6</v>
      </c>
      <c r="V65" s="156">
        <f>ROUND(E65*U65,2)</f>
        <v>1.6</v>
      </c>
      <c r="W65" s="156"/>
      <c r="X65" s="156" t="s">
        <v>191</v>
      </c>
      <c r="Y65" s="156" t="s">
        <v>159</v>
      </c>
      <c r="Z65" s="146"/>
      <c r="AA65" s="146"/>
      <c r="AB65" s="146"/>
      <c r="AC65" s="146"/>
      <c r="AD65" s="146"/>
      <c r="AE65" s="146"/>
      <c r="AF65" s="146"/>
      <c r="AG65" s="146" t="s">
        <v>192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ht="22.5" outlineLevel="1" x14ac:dyDescent="0.2">
      <c r="A66" s="180">
        <v>21</v>
      </c>
      <c r="B66" s="181" t="s">
        <v>260</v>
      </c>
      <c r="C66" s="187" t="s">
        <v>261</v>
      </c>
      <c r="D66" s="182" t="s">
        <v>262</v>
      </c>
      <c r="E66" s="183">
        <v>20</v>
      </c>
      <c r="F66" s="184"/>
      <c r="G66" s="185">
        <f>ROUND(E66*F66,2)</f>
        <v>0</v>
      </c>
      <c r="H66" s="184">
        <v>0</v>
      </c>
      <c r="I66" s="185">
        <f>ROUND(E66*H66,2)</f>
        <v>0</v>
      </c>
      <c r="J66" s="184">
        <v>369</v>
      </c>
      <c r="K66" s="185">
        <f>ROUND(E66*J66,2)</f>
        <v>7380</v>
      </c>
      <c r="L66" s="185">
        <v>21</v>
      </c>
      <c r="M66" s="185">
        <f>G66*(1+L66/100)</f>
        <v>0</v>
      </c>
      <c r="N66" s="183">
        <v>0</v>
      </c>
      <c r="O66" s="183">
        <f>ROUND(E66*N66,2)</f>
        <v>0</v>
      </c>
      <c r="P66" s="183">
        <v>0</v>
      </c>
      <c r="Q66" s="183">
        <f>ROUND(E66*P66,2)</f>
        <v>0</v>
      </c>
      <c r="R66" s="185"/>
      <c r="S66" s="185" t="s">
        <v>156</v>
      </c>
      <c r="T66" s="186" t="s">
        <v>156</v>
      </c>
      <c r="U66" s="156">
        <v>0</v>
      </c>
      <c r="V66" s="156">
        <f>ROUND(E66*U66,2)</f>
        <v>0</v>
      </c>
      <c r="W66" s="156"/>
      <c r="X66" s="156" t="s">
        <v>191</v>
      </c>
      <c r="Y66" s="156" t="s">
        <v>159</v>
      </c>
      <c r="Z66" s="146"/>
      <c r="AA66" s="146"/>
      <c r="AB66" s="146"/>
      <c r="AC66" s="146"/>
      <c r="AD66" s="146"/>
      <c r="AE66" s="146"/>
      <c r="AF66" s="146"/>
      <c r="AG66" s="146" t="s">
        <v>192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ht="22.5" outlineLevel="1" x14ac:dyDescent="0.2">
      <c r="A67" s="180">
        <v>22</v>
      </c>
      <c r="B67" s="181" t="s">
        <v>263</v>
      </c>
      <c r="C67" s="187" t="s">
        <v>264</v>
      </c>
      <c r="D67" s="182" t="s">
        <v>259</v>
      </c>
      <c r="E67" s="183">
        <v>1</v>
      </c>
      <c r="F67" s="184"/>
      <c r="G67" s="185">
        <f>ROUND(E67*F67,2)</f>
        <v>0</v>
      </c>
      <c r="H67" s="184">
        <v>0</v>
      </c>
      <c r="I67" s="185">
        <f>ROUND(E67*H67,2)</f>
        <v>0</v>
      </c>
      <c r="J67" s="184">
        <v>681</v>
      </c>
      <c r="K67" s="185">
        <f>ROUND(E67*J67,2)</f>
        <v>681</v>
      </c>
      <c r="L67" s="185">
        <v>21</v>
      </c>
      <c r="M67" s="185">
        <f>G67*(1+L67/100)</f>
        <v>0</v>
      </c>
      <c r="N67" s="183">
        <v>0</v>
      </c>
      <c r="O67" s="183">
        <f>ROUND(E67*N67,2)</f>
        <v>0</v>
      </c>
      <c r="P67" s="183">
        <v>0</v>
      </c>
      <c r="Q67" s="183">
        <f>ROUND(E67*P67,2)</f>
        <v>0</v>
      </c>
      <c r="R67" s="185"/>
      <c r="S67" s="185" t="s">
        <v>156</v>
      </c>
      <c r="T67" s="186" t="s">
        <v>156</v>
      </c>
      <c r="U67" s="156">
        <v>1.1499999999999999</v>
      </c>
      <c r="V67" s="156">
        <f>ROUND(E67*U67,2)</f>
        <v>1.1499999999999999</v>
      </c>
      <c r="W67" s="156"/>
      <c r="X67" s="156" t="s">
        <v>191</v>
      </c>
      <c r="Y67" s="156" t="s">
        <v>159</v>
      </c>
      <c r="Z67" s="146"/>
      <c r="AA67" s="146"/>
      <c r="AB67" s="146"/>
      <c r="AC67" s="146"/>
      <c r="AD67" s="146"/>
      <c r="AE67" s="146"/>
      <c r="AF67" s="146"/>
      <c r="AG67" s="146" t="s">
        <v>192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ht="25.5" x14ac:dyDescent="0.2">
      <c r="A68" s="158" t="s">
        <v>151</v>
      </c>
      <c r="B68" s="159" t="s">
        <v>80</v>
      </c>
      <c r="C68" s="173" t="s">
        <v>81</v>
      </c>
      <c r="D68" s="160"/>
      <c r="E68" s="161"/>
      <c r="F68" s="162"/>
      <c r="G68" s="162">
        <f>SUMIF(AG69:AG71,"&lt;&gt;NOR",G69:G71)</f>
        <v>0</v>
      </c>
      <c r="H68" s="162"/>
      <c r="I68" s="162">
        <f>SUM(I69:I71)</f>
        <v>322.93</v>
      </c>
      <c r="J68" s="162"/>
      <c r="K68" s="162">
        <f>SUM(K69:K71)</f>
        <v>25236.04</v>
      </c>
      <c r="L68" s="162"/>
      <c r="M68" s="162">
        <f>SUM(M69:M71)</f>
        <v>0</v>
      </c>
      <c r="N68" s="161"/>
      <c r="O68" s="161">
        <f>SUM(O69:O71)</f>
        <v>0.01</v>
      </c>
      <c r="P68" s="161"/>
      <c r="Q68" s="161">
        <f>SUM(Q69:Q71)</f>
        <v>0</v>
      </c>
      <c r="R68" s="162"/>
      <c r="S68" s="162"/>
      <c r="T68" s="163"/>
      <c r="U68" s="157"/>
      <c r="V68" s="157">
        <f>SUM(V69:V71)</f>
        <v>44.6</v>
      </c>
      <c r="W68" s="157"/>
      <c r="X68" s="157"/>
      <c r="Y68" s="157"/>
      <c r="AG68" t="s">
        <v>152</v>
      </c>
    </row>
    <row r="69" spans="1:60" outlineLevel="1" x14ac:dyDescent="0.2">
      <c r="A69" s="165">
        <v>23</v>
      </c>
      <c r="B69" s="166" t="s">
        <v>265</v>
      </c>
      <c r="C69" s="174" t="s">
        <v>266</v>
      </c>
      <c r="D69" s="167" t="s">
        <v>195</v>
      </c>
      <c r="E69" s="168">
        <v>144.81</v>
      </c>
      <c r="F69" s="169"/>
      <c r="G69" s="170">
        <f>ROUND(E69*F69,2)</f>
        <v>0</v>
      </c>
      <c r="H69" s="169">
        <v>2.23</v>
      </c>
      <c r="I69" s="170">
        <f>ROUND(E69*H69,2)</f>
        <v>322.93</v>
      </c>
      <c r="J69" s="169">
        <v>174.27</v>
      </c>
      <c r="K69" s="170">
        <f>ROUND(E69*J69,2)</f>
        <v>25236.04</v>
      </c>
      <c r="L69" s="170">
        <v>21</v>
      </c>
      <c r="M69" s="170">
        <f>G69*(1+L69/100)</f>
        <v>0</v>
      </c>
      <c r="N69" s="168">
        <v>4.0000000000000003E-5</v>
      </c>
      <c r="O69" s="168">
        <f>ROUND(E69*N69,2)</f>
        <v>0.01</v>
      </c>
      <c r="P69" s="168">
        <v>0</v>
      </c>
      <c r="Q69" s="168">
        <f>ROUND(E69*P69,2)</f>
        <v>0</v>
      </c>
      <c r="R69" s="170"/>
      <c r="S69" s="170" t="s">
        <v>156</v>
      </c>
      <c r="T69" s="171" t="s">
        <v>156</v>
      </c>
      <c r="U69" s="156">
        <v>0.308</v>
      </c>
      <c r="V69" s="156">
        <f>ROUND(E69*U69,2)</f>
        <v>44.6</v>
      </c>
      <c r="W69" s="156"/>
      <c r="X69" s="156" t="s">
        <v>191</v>
      </c>
      <c r="Y69" s="156" t="s">
        <v>159</v>
      </c>
      <c r="Z69" s="146"/>
      <c r="AA69" s="146"/>
      <c r="AB69" s="146"/>
      <c r="AC69" s="146"/>
      <c r="AD69" s="146"/>
      <c r="AE69" s="146"/>
      <c r="AF69" s="146"/>
      <c r="AG69" s="146" t="s">
        <v>192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2" x14ac:dyDescent="0.2">
      <c r="A70" s="153"/>
      <c r="B70" s="154"/>
      <c r="C70" s="188" t="s">
        <v>267</v>
      </c>
      <c r="D70" s="178"/>
      <c r="E70" s="179">
        <v>44.81</v>
      </c>
      <c r="F70" s="156"/>
      <c r="G70" s="156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197</v>
      </c>
      <c r="AH70" s="146">
        <v>0</v>
      </c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3" x14ac:dyDescent="0.2">
      <c r="A71" s="153"/>
      <c r="B71" s="154"/>
      <c r="C71" s="188" t="s">
        <v>268</v>
      </c>
      <c r="D71" s="178"/>
      <c r="E71" s="179">
        <v>100</v>
      </c>
      <c r="F71" s="156"/>
      <c r="G71" s="156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197</v>
      </c>
      <c r="AH71" s="146">
        <v>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x14ac:dyDescent="0.2">
      <c r="A72" s="158" t="s">
        <v>151</v>
      </c>
      <c r="B72" s="159" t="s">
        <v>82</v>
      </c>
      <c r="C72" s="173" t="s">
        <v>83</v>
      </c>
      <c r="D72" s="160"/>
      <c r="E72" s="161"/>
      <c r="F72" s="162"/>
      <c r="G72" s="162">
        <f>SUMIF(AG73:AG122,"&lt;&gt;NOR",G73:G122)</f>
        <v>0</v>
      </c>
      <c r="H72" s="162"/>
      <c r="I72" s="162">
        <f>SUM(I73:I122)</f>
        <v>3317.96</v>
      </c>
      <c r="J72" s="162"/>
      <c r="K72" s="162">
        <f>SUM(K73:K122)</f>
        <v>78297.279999999999</v>
      </c>
      <c r="L72" s="162"/>
      <c r="M72" s="162">
        <f>SUM(M73:M122)</f>
        <v>0</v>
      </c>
      <c r="N72" s="161"/>
      <c r="O72" s="161">
        <f>SUM(O73:O122)</f>
        <v>0.08</v>
      </c>
      <c r="P72" s="161"/>
      <c r="Q72" s="161">
        <f>SUM(Q73:Q122)</f>
        <v>8.49</v>
      </c>
      <c r="R72" s="162"/>
      <c r="S72" s="162"/>
      <c r="T72" s="163"/>
      <c r="U72" s="157"/>
      <c r="V72" s="157">
        <f>SUM(V73:V122)</f>
        <v>117.09</v>
      </c>
      <c r="W72" s="157"/>
      <c r="X72" s="157"/>
      <c r="Y72" s="157"/>
      <c r="AG72" t="s">
        <v>152</v>
      </c>
    </row>
    <row r="73" spans="1:60" ht="22.5" outlineLevel="1" x14ac:dyDescent="0.2">
      <c r="A73" s="165">
        <v>24</v>
      </c>
      <c r="B73" s="166" t="s">
        <v>269</v>
      </c>
      <c r="C73" s="174" t="s">
        <v>270</v>
      </c>
      <c r="D73" s="167" t="s">
        <v>195</v>
      </c>
      <c r="E73" s="168">
        <v>56.150100000000002</v>
      </c>
      <c r="F73" s="169"/>
      <c r="G73" s="170">
        <f>ROUND(E73*F73,2)</f>
        <v>0</v>
      </c>
      <c r="H73" s="169">
        <v>9.65</v>
      </c>
      <c r="I73" s="170">
        <f>ROUND(E73*H73,2)</f>
        <v>541.85</v>
      </c>
      <c r="J73" s="169">
        <v>187.85</v>
      </c>
      <c r="K73" s="170">
        <f>ROUND(E73*J73,2)</f>
        <v>10547.8</v>
      </c>
      <c r="L73" s="170">
        <v>21</v>
      </c>
      <c r="M73" s="170">
        <f>G73*(1+L73/100)</f>
        <v>0</v>
      </c>
      <c r="N73" s="168">
        <v>3.3E-4</v>
      </c>
      <c r="O73" s="168">
        <f>ROUND(E73*N73,2)</f>
        <v>0.02</v>
      </c>
      <c r="P73" s="168">
        <v>2.198E-2</v>
      </c>
      <c r="Q73" s="168">
        <f>ROUND(E73*P73,2)</f>
        <v>1.23</v>
      </c>
      <c r="R73" s="170"/>
      <c r="S73" s="170" t="s">
        <v>156</v>
      </c>
      <c r="T73" s="171" t="s">
        <v>156</v>
      </c>
      <c r="U73" s="156">
        <v>0.32500000000000001</v>
      </c>
      <c r="V73" s="156">
        <f>ROUND(E73*U73,2)</f>
        <v>18.25</v>
      </c>
      <c r="W73" s="156"/>
      <c r="X73" s="156" t="s">
        <v>191</v>
      </c>
      <c r="Y73" s="156" t="s">
        <v>159</v>
      </c>
      <c r="Z73" s="146"/>
      <c r="AA73" s="146"/>
      <c r="AB73" s="146"/>
      <c r="AC73" s="146"/>
      <c r="AD73" s="146"/>
      <c r="AE73" s="146"/>
      <c r="AF73" s="146"/>
      <c r="AG73" s="146" t="s">
        <v>192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2" x14ac:dyDescent="0.2">
      <c r="A74" s="153"/>
      <c r="B74" s="154"/>
      <c r="C74" s="188" t="s">
        <v>271</v>
      </c>
      <c r="D74" s="178"/>
      <c r="E74" s="179">
        <v>3.9759000000000002</v>
      </c>
      <c r="F74" s="156"/>
      <c r="G74" s="156"/>
      <c r="H74" s="156"/>
      <c r="I74" s="156"/>
      <c r="J74" s="156"/>
      <c r="K74" s="156"/>
      <c r="L74" s="156"/>
      <c r="M74" s="156"/>
      <c r="N74" s="155"/>
      <c r="O74" s="155"/>
      <c r="P74" s="155"/>
      <c r="Q74" s="155"/>
      <c r="R74" s="156"/>
      <c r="S74" s="156"/>
      <c r="T74" s="156"/>
      <c r="U74" s="156"/>
      <c r="V74" s="156"/>
      <c r="W74" s="156"/>
      <c r="X74" s="156"/>
      <c r="Y74" s="156"/>
      <c r="Z74" s="146"/>
      <c r="AA74" s="146"/>
      <c r="AB74" s="146"/>
      <c r="AC74" s="146"/>
      <c r="AD74" s="146"/>
      <c r="AE74" s="146"/>
      <c r="AF74" s="146"/>
      <c r="AG74" s="146" t="s">
        <v>197</v>
      </c>
      <c r="AH74" s="146">
        <v>0</v>
      </c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3" x14ac:dyDescent="0.2">
      <c r="A75" s="153"/>
      <c r="B75" s="154"/>
      <c r="C75" s="188" t="s">
        <v>272</v>
      </c>
      <c r="D75" s="178"/>
      <c r="E75" s="179">
        <v>6.7392000000000003</v>
      </c>
      <c r="F75" s="156"/>
      <c r="G75" s="156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197</v>
      </c>
      <c r="AH75" s="146">
        <v>0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3" x14ac:dyDescent="0.2">
      <c r="A76" s="153"/>
      <c r="B76" s="154"/>
      <c r="C76" s="188" t="s">
        <v>273</v>
      </c>
      <c r="D76" s="178"/>
      <c r="E76" s="179">
        <v>28.08</v>
      </c>
      <c r="F76" s="156"/>
      <c r="G76" s="156"/>
      <c r="H76" s="156"/>
      <c r="I76" s="156"/>
      <c r="J76" s="156"/>
      <c r="K76" s="156"/>
      <c r="L76" s="156"/>
      <c r="M76" s="156"/>
      <c r="N76" s="155"/>
      <c r="O76" s="155"/>
      <c r="P76" s="155"/>
      <c r="Q76" s="155"/>
      <c r="R76" s="156"/>
      <c r="S76" s="156"/>
      <c r="T76" s="156"/>
      <c r="U76" s="156"/>
      <c r="V76" s="156"/>
      <c r="W76" s="156"/>
      <c r="X76" s="156"/>
      <c r="Y76" s="156"/>
      <c r="Z76" s="146"/>
      <c r="AA76" s="146"/>
      <c r="AB76" s="146"/>
      <c r="AC76" s="146"/>
      <c r="AD76" s="146"/>
      <c r="AE76" s="146"/>
      <c r="AF76" s="146"/>
      <c r="AG76" s="146" t="s">
        <v>197</v>
      </c>
      <c r="AH76" s="146">
        <v>0</v>
      </c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3" x14ac:dyDescent="0.2">
      <c r="A77" s="153"/>
      <c r="B77" s="154"/>
      <c r="C77" s="188" t="s">
        <v>274</v>
      </c>
      <c r="D77" s="178"/>
      <c r="E77" s="179">
        <v>17.355</v>
      </c>
      <c r="F77" s="156"/>
      <c r="G77" s="156"/>
      <c r="H77" s="156"/>
      <c r="I77" s="156"/>
      <c r="J77" s="156"/>
      <c r="K77" s="156"/>
      <c r="L77" s="156"/>
      <c r="M77" s="156"/>
      <c r="N77" s="155"/>
      <c r="O77" s="155"/>
      <c r="P77" s="155"/>
      <c r="Q77" s="155"/>
      <c r="R77" s="156"/>
      <c r="S77" s="156"/>
      <c r="T77" s="156"/>
      <c r="U77" s="156"/>
      <c r="V77" s="156"/>
      <c r="W77" s="156"/>
      <c r="X77" s="156"/>
      <c r="Y77" s="156"/>
      <c r="Z77" s="146"/>
      <c r="AA77" s="146"/>
      <c r="AB77" s="146"/>
      <c r="AC77" s="146"/>
      <c r="AD77" s="146"/>
      <c r="AE77" s="146"/>
      <c r="AF77" s="146"/>
      <c r="AG77" s="146" t="s">
        <v>197</v>
      </c>
      <c r="AH77" s="146">
        <v>0</v>
      </c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ht="22.5" outlineLevel="1" x14ac:dyDescent="0.2">
      <c r="A78" s="165">
        <v>25</v>
      </c>
      <c r="B78" s="166" t="s">
        <v>275</v>
      </c>
      <c r="C78" s="174" t="s">
        <v>276</v>
      </c>
      <c r="D78" s="167" t="s">
        <v>195</v>
      </c>
      <c r="E78" s="168">
        <v>1.26</v>
      </c>
      <c r="F78" s="169"/>
      <c r="G78" s="170">
        <f>ROUND(E78*F78,2)</f>
        <v>0</v>
      </c>
      <c r="H78" s="169">
        <v>9.65</v>
      </c>
      <c r="I78" s="170">
        <f>ROUND(E78*H78,2)</f>
        <v>12.16</v>
      </c>
      <c r="J78" s="169">
        <v>155.35</v>
      </c>
      <c r="K78" s="170">
        <f>ROUND(E78*J78,2)</f>
        <v>195.74</v>
      </c>
      <c r="L78" s="170">
        <v>21</v>
      </c>
      <c r="M78" s="170">
        <f>G78*(1+L78/100)</f>
        <v>0</v>
      </c>
      <c r="N78" s="168">
        <v>3.3E-4</v>
      </c>
      <c r="O78" s="168">
        <f>ROUND(E78*N78,2)</f>
        <v>0</v>
      </c>
      <c r="P78" s="168">
        <v>1.223E-2</v>
      </c>
      <c r="Q78" s="168">
        <f>ROUND(E78*P78,2)</f>
        <v>0.02</v>
      </c>
      <c r="R78" s="170"/>
      <c r="S78" s="170" t="s">
        <v>156</v>
      </c>
      <c r="T78" s="171" t="s">
        <v>156</v>
      </c>
      <c r="U78" s="156">
        <v>0.26800000000000002</v>
      </c>
      <c r="V78" s="156">
        <f>ROUND(E78*U78,2)</f>
        <v>0.34</v>
      </c>
      <c r="W78" s="156"/>
      <c r="X78" s="156" t="s">
        <v>191</v>
      </c>
      <c r="Y78" s="156" t="s">
        <v>159</v>
      </c>
      <c r="Z78" s="146"/>
      <c r="AA78" s="146"/>
      <c r="AB78" s="146"/>
      <c r="AC78" s="146"/>
      <c r="AD78" s="146"/>
      <c r="AE78" s="146"/>
      <c r="AF78" s="146"/>
      <c r="AG78" s="146" t="s">
        <v>192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2" x14ac:dyDescent="0.2">
      <c r="A79" s="153"/>
      <c r="B79" s="154"/>
      <c r="C79" s="188" t="s">
        <v>277</v>
      </c>
      <c r="D79" s="178"/>
      <c r="E79" s="179">
        <v>1.26</v>
      </c>
      <c r="F79" s="156"/>
      <c r="G79" s="156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197</v>
      </c>
      <c r="AH79" s="146">
        <v>0</v>
      </c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ht="22.5" outlineLevel="1" x14ac:dyDescent="0.2">
      <c r="A80" s="165">
        <v>26</v>
      </c>
      <c r="B80" s="166" t="s">
        <v>278</v>
      </c>
      <c r="C80" s="174" t="s">
        <v>279</v>
      </c>
      <c r="D80" s="167" t="s">
        <v>195</v>
      </c>
      <c r="E80" s="168">
        <v>13.22</v>
      </c>
      <c r="F80" s="169"/>
      <c r="G80" s="170">
        <f>ROUND(E80*F80,2)</f>
        <v>0</v>
      </c>
      <c r="H80" s="169">
        <v>9.65</v>
      </c>
      <c r="I80" s="170">
        <f>ROUND(E80*H80,2)</f>
        <v>127.57</v>
      </c>
      <c r="J80" s="169">
        <v>199.85</v>
      </c>
      <c r="K80" s="170">
        <f>ROUND(E80*J80,2)</f>
        <v>2642.02</v>
      </c>
      <c r="L80" s="170">
        <v>21</v>
      </c>
      <c r="M80" s="170">
        <f>G80*(1+L80/100)</f>
        <v>0</v>
      </c>
      <c r="N80" s="168">
        <v>3.3E-4</v>
      </c>
      <c r="O80" s="168">
        <f>ROUND(E80*N80,2)</f>
        <v>0</v>
      </c>
      <c r="P80" s="168">
        <v>1.183E-2</v>
      </c>
      <c r="Q80" s="168">
        <f>ROUND(E80*P80,2)</f>
        <v>0.16</v>
      </c>
      <c r="R80" s="170"/>
      <c r="S80" s="170" t="s">
        <v>156</v>
      </c>
      <c r="T80" s="171" t="s">
        <v>156</v>
      </c>
      <c r="U80" s="156">
        <v>0.34599999999999997</v>
      </c>
      <c r="V80" s="156">
        <f>ROUND(E80*U80,2)</f>
        <v>4.57</v>
      </c>
      <c r="W80" s="156"/>
      <c r="X80" s="156" t="s">
        <v>191</v>
      </c>
      <c r="Y80" s="156" t="s">
        <v>159</v>
      </c>
      <c r="Z80" s="146"/>
      <c r="AA80" s="146"/>
      <c r="AB80" s="146"/>
      <c r="AC80" s="146"/>
      <c r="AD80" s="146"/>
      <c r="AE80" s="146"/>
      <c r="AF80" s="146"/>
      <c r="AG80" s="146" t="s">
        <v>192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2" x14ac:dyDescent="0.2">
      <c r="A81" s="153"/>
      <c r="B81" s="154"/>
      <c r="C81" s="188" t="s">
        <v>246</v>
      </c>
      <c r="D81" s="178"/>
      <c r="E81" s="179">
        <v>10.15</v>
      </c>
      <c r="F81" s="156"/>
      <c r="G81" s="156"/>
      <c r="H81" s="156"/>
      <c r="I81" s="156"/>
      <c r="J81" s="156"/>
      <c r="K81" s="156"/>
      <c r="L81" s="156"/>
      <c r="M81" s="156"/>
      <c r="N81" s="155"/>
      <c r="O81" s="155"/>
      <c r="P81" s="155"/>
      <c r="Q81" s="155"/>
      <c r="R81" s="156"/>
      <c r="S81" s="156"/>
      <c r="T81" s="156"/>
      <c r="U81" s="156"/>
      <c r="V81" s="156"/>
      <c r="W81" s="156"/>
      <c r="X81" s="156"/>
      <c r="Y81" s="156"/>
      <c r="Z81" s="146"/>
      <c r="AA81" s="146"/>
      <c r="AB81" s="146"/>
      <c r="AC81" s="146"/>
      <c r="AD81" s="146"/>
      <c r="AE81" s="146"/>
      <c r="AF81" s="146"/>
      <c r="AG81" s="146" t="s">
        <v>197</v>
      </c>
      <c r="AH81" s="146">
        <v>0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3" x14ac:dyDescent="0.2">
      <c r="A82" s="153"/>
      <c r="B82" s="154"/>
      <c r="C82" s="188" t="s">
        <v>249</v>
      </c>
      <c r="D82" s="178"/>
      <c r="E82" s="179">
        <v>1.55</v>
      </c>
      <c r="F82" s="156"/>
      <c r="G82" s="156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197</v>
      </c>
      <c r="AH82" s="146">
        <v>0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3" x14ac:dyDescent="0.2">
      <c r="A83" s="153"/>
      <c r="B83" s="154"/>
      <c r="C83" s="188" t="s">
        <v>250</v>
      </c>
      <c r="D83" s="178"/>
      <c r="E83" s="179">
        <v>1.52</v>
      </c>
      <c r="F83" s="156"/>
      <c r="G83" s="156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197</v>
      </c>
      <c r="AH83" s="146">
        <v>0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1" x14ac:dyDescent="0.2">
      <c r="A84" s="165">
        <v>27</v>
      </c>
      <c r="B84" s="166" t="s">
        <v>280</v>
      </c>
      <c r="C84" s="174" t="s">
        <v>281</v>
      </c>
      <c r="D84" s="167" t="s">
        <v>195</v>
      </c>
      <c r="E84" s="168">
        <v>3.07</v>
      </c>
      <c r="F84" s="169"/>
      <c r="G84" s="170">
        <f>ROUND(E84*F84,2)</f>
        <v>0</v>
      </c>
      <c r="H84" s="169">
        <v>0</v>
      </c>
      <c r="I84" s="170">
        <f>ROUND(E84*H84,2)</f>
        <v>0</v>
      </c>
      <c r="J84" s="169">
        <v>87.9</v>
      </c>
      <c r="K84" s="170">
        <f>ROUND(E84*J84,2)</f>
        <v>269.85000000000002</v>
      </c>
      <c r="L84" s="170">
        <v>21</v>
      </c>
      <c r="M84" s="170">
        <f>G84*(1+L84/100)</f>
        <v>0</v>
      </c>
      <c r="N84" s="168">
        <v>0</v>
      </c>
      <c r="O84" s="168">
        <f>ROUND(E84*N84,2)</f>
        <v>0</v>
      </c>
      <c r="P84" s="168">
        <v>1.75E-3</v>
      </c>
      <c r="Q84" s="168">
        <f>ROUND(E84*P84,2)</f>
        <v>0.01</v>
      </c>
      <c r="R84" s="170"/>
      <c r="S84" s="170" t="s">
        <v>156</v>
      </c>
      <c r="T84" s="171" t="s">
        <v>156</v>
      </c>
      <c r="U84" s="156">
        <v>0.16500000000000001</v>
      </c>
      <c r="V84" s="156">
        <f>ROUND(E84*U84,2)</f>
        <v>0.51</v>
      </c>
      <c r="W84" s="156"/>
      <c r="X84" s="156" t="s">
        <v>191</v>
      </c>
      <c r="Y84" s="156" t="s">
        <v>159</v>
      </c>
      <c r="Z84" s="146"/>
      <c r="AA84" s="146"/>
      <c r="AB84" s="146"/>
      <c r="AC84" s="146"/>
      <c r="AD84" s="146"/>
      <c r="AE84" s="146"/>
      <c r="AF84" s="146"/>
      <c r="AG84" s="146" t="s">
        <v>192</v>
      </c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2" x14ac:dyDescent="0.2">
      <c r="A85" s="153"/>
      <c r="B85" s="154"/>
      <c r="C85" s="188" t="s">
        <v>249</v>
      </c>
      <c r="D85" s="178"/>
      <c r="E85" s="179">
        <v>1.55</v>
      </c>
      <c r="F85" s="156"/>
      <c r="G85" s="156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197</v>
      </c>
      <c r="AH85" s="146">
        <v>0</v>
      </c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3" x14ac:dyDescent="0.2">
      <c r="A86" s="153"/>
      <c r="B86" s="154"/>
      <c r="C86" s="188" t="s">
        <v>250</v>
      </c>
      <c r="D86" s="178"/>
      <c r="E86" s="179">
        <v>1.52</v>
      </c>
      <c r="F86" s="156"/>
      <c r="G86" s="156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197</v>
      </c>
      <c r="AH86" s="146">
        <v>0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1" x14ac:dyDescent="0.2">
      <c r="A87" s="165">
        <v>28</v>
      </c>
      <c r="B87" s="166" t="s">
        <v>282</v>
      </c>
      <c r="C87" s="174" t="s">
        <v>283</v>
      </c>
      <c r="D87" s="167" t="s">
        <v>195</v>
      </c>
      <c r="E87" s="168">
        <v>44.81</v>
      </c>
      <c r="F87" s="169"/>
      <c r="G87" s="170">
        <f>ROUND(E87*F87,2)</f>
        <v>0</v>
      </c>
      <c r="H87" s="169">
        <v>0</v>
      </c>
      <c r="I87" s="170">
        <f>ROUND(E87*H87,2)</f>
        <v>0</v>
      </c>
      <c r="J87" s="169">
        <v>433</v>
      </c>
      <c r="K87" s="170">
        <f>ROUND(E87*J87,2)</f>
        <v>19402.73</v>
      </c>
      <c r="L87" s="170">
        <v>21</v>
      </c>
      <c r="M87" s="170">
        <f>G87*(1+L87/100)</f>
        <v>0</v>
      </c>
      <c r="N87" s="168">
        <v>0</v>
      </c>
      <c r="O87" s="168">
        <f>ROUND(E87*N87,2)</f>
        <v>0</v>
      </c>
      <c r="P87" s="168">
        <v>1.26E-2</v>
      </c>
      <c r="Q87" s="168">
        <f>ROUND(E87*P87,2)</f>
        <v>0.56000000000000005</v>
      </c>
      <c r="R87" s="170"/>
      <c r="S87" s="170" t="s">
        <v>156</v>
      </c>
      <c r="T87" s="171" t="s">
        <v>156</v>
      </c>
      <c r="U87" s="156">
        <v>0.33</v>
      </c>
      <c r="V87" s="156">
        <f>ROUND(E87*U87,2)</f>
        <v>14.79</v>
      </c>
      <c r="W87" s="156"/>
      <c r="X87" s="156" t="s">
        <v>191</v>
      </c>
      <c r="Y87" s="156" t="s">
        <v>159</v>
      </c>
      <c r="Z87" s="146"/>
      <c r="AA87" s="146"/>
      <c r="AB87" s="146"/>
      <c r="AC87" s="146"/>
      <c r="AD87" s="146"/>
      <c r="AE87" s="146"/>
      <c r="AF87" s="146"/>
      <c r="AG87" s="146" t="s">
        <v>192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2" x14ac:dyDescent="0.2">
      <c r="A88" s="153"/>
      <c r="B88" s="154"/>
      <c r="C88" s="188" t="s">
        <v>246</v>
      </c>
      <c r="D88" s="178"/>
      <c r="E88" s="179">
        <v>10.15</v>
      </c>
      <c r="F88" s="156"/>
      <c r="G88" s="156"/>
      <c r="H88" s="156"/>
      <c r="I88" s="156"/>
      <c r="J88" s="156"/>
      <c r="K88" s="156"/>
      <c r="L88" s="156"/>
      <c r="M88" s="156"/>
      <c r="N88" s="155"/>
      <c r="O88" s="155"/>
      <c r="P88" s="155"/>
      <c r="Q88" s="155"/>
      <c r="R88" s="156"/>
      <c r="S88" s="156"/>
      <c r="T88" s="156"/>
      <c r="U88" s="156"/>
      <c r="V88" s="156"/>
      <c r="W88" s="156"/>
      <c r="X88" s="156"/>
      <c r="Y88" s="156"/>
      <c r="Z88" s="146"/>
      <c r="AA88" s="146"/>
      <c r="AB88" s="146"/>
      <c r="AC88" s="146"/>
      <c r="AD88" s="146"/>
      <c r="AE88" s="146"/>
      <c r="AF88" s="146"/>
      <c r="AG88" s="146" t="s">
        <v>197</v>
      </c>
      <c r="AH88" s="146">
        <v>0</v>
      </c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3" x14ac:dyDescent="0.2">
      <c r="A89" s="153"/>
      <c r="B89" s="154"/>
      <c r="C89" s="188" t="s">
        <v>247</v>
      </c>
      <c r="D89" s="178"/>
      <c r="E89" s="179">
        <v>15.76</v>
      </c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197</v>
      </c>
      <c r="AH89" s="146">
        <v>0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3" x14ac:dyDescent="0.2">
      <c r="A90" s="153"/>
      <c r="B90" s="154"/>
      <c r="C90" s="188" t="s">
        <v>248</v>
      </c>
      <c r="D90" s="178"/>
      <c r="E90" s="179">
        <v>15.83</v>
      </c>
      <c r="F90" s="156"/>
      <c r="G90" s="156"/>
      <c r="H90" s="156"/>
      <c r="I90" s="156"/>
      <c r="J90" s="156"/>
      <c r="K90" s="156"/>
      <c r="L90" s="156"/>
      <c r="M90" s="156"/>
      <c r="N90" s="155"/>
      <c r="O90" s="155"/>
      <c r="P90" s="155"/>
      <c r="Q90" s="155"/>
      <c r="R90" s="156"/>
      <c r="S90" s="156"/>
      <c r="T90" s="156"/>
      <c r="U90" s="156"/>
      <c r="V90" s="156"/>
      <c r="W90" s="156"/>
      <c r="X90" s="156"/>
      <c r="Y90" s="156"/>
      <c r="Z90" s="146"/>
      <c r="AA90" s="146"/>
      <c r="AB90" s="146"/>
      <c r="AC90" s="146"/>
      <c r="AD90" s="146"/>
      <c r="AE90" s="146"/>
      <c r="AF90" s="146"/>
      <c r="AG90" s="146" t="s">
        <v>197</v>
      </c>
      <c r="AH90" s="146">
        <v>0</v>
      </c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3" x14ac:dyDescent="0.2">
      <c r="A91" s="153"/>
      <c r="B91" s="154"/>
      <c r="C91" s="188" t="s">
        <v>249</v>
      </c>
      <c r="D91" s="178"/>
      <c r="E91" s="179">
        <v>1.55</v>
      </c>
      <c r="F91" s="156"/>
      <c r="G91" s="156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197</v>
      </c>
      <c r="AH91" s="146">
        <v>0</v>
      </c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3" x14ac:dyDescent="0.2">
      <c r="A92" s="153"/>
      <c r="B92" s="154"/>
      <c r="C92" s="188" t="s">
        <v>250</v>
      </c>
      <c r="D92" s="178"/>
      <c r="E92" s="179">
        <v>1.52</v>
      </c>
      <c r="F92" s="156"/>
      <c r="G92" s="156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197</v>
      </c>
      <c r="AH92" s="146">
        <v>0</v>
      </c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ht="22.5" outlineLevel="1" x14ac:dyDescent="0.2">
      <c r="A93" s="165">
        <v>29</v>
      </c>
      <c r="B93" s="166" t="s">
        <v>284</v>
      </c>
      <c r="C93" s="174" t="s">
        <v>285</v>
      </c>
      <c r="D93" s="167" t="s">
        <v>195</v>
      </c>
      <c r="E93" s="168">
        <v>3.07</v>
      </c>
      <c r="F93" s="169"/>
      <c r="G93" s="170">
        <f>ROUND(E93*F93,2)</f>
        <v>0</v>
      </c>
      <c r="H93" s="169">
        <v>0</v>
      </c>
      <c r="I93" s="170">
        <f>ROUND(E93*H93,2)</f>
        <v>0</v>
      </c>
      <c r="J93" s="169">
        <v>130.5</v>
      </c>
      <c r="K93" s="170">
        <f>ROUND(E93*J93,2)</f>
        <v>400.64</v>
      </c>
      <c r="L93" s="170">
        <v>21</v>
      </c>
      <c r="M93" s="170">
        <f>G93*(1+L93/100)</f>
        <v>0</v>
      </c>
      <c r="N93" s="168">
        <v>0</v>
      </c>
      <c r="O93" s="168">
        <f>ROUND(E93*N93,2)</f>
        <v>0</v>
      </c>
      <c r="P93" s="168">
        <v>0.02</v>
      </c>
      <c r="Q93" s="168">
        <f>ROUND(E93*P93,2)</f>
        <v>0.06</v>
      </c>
      <c r="R93" s="170"/>
      <c r="S93" s="170" t="s">
        <v>156</v>
      </c>
      <c r="T93" s="171" t="s">
        <v>156</v>
      </c>
      <c r="U93" s="156">
        <v>0.23</v>
      </c>
      <c r="V93" s="156">
        <f>ROUND(E93*U93,2)</f>
        <v>0.71</v>
      </c>
      <c r="W93" s="156"/>
      <c r="X93" s="156" t="s">
        <v>191</v>
      </c>
      <c r="Y93" s="156" t="s">
        <v>159</v>
      </c>
      <c r="Z93" s="146"/>
      <c r="AA93" s="146"/>
      <c r="AB93" s="146"/>
      <c r="AC93" s="146"/>
      <c r="AD93" s="146"/>
      <c r="AE93" s="146"/>
      <c r="AF93" s="146"/>
      <c r="AG93" s="146" t="s">
        <v>192</v>
      </c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2" x14ac:dyDescent="0.2">
      <c r="A94" s="153"/>
      <c r="B94" s="154"/>
      <c r="C94" s="188" t="s">
        <v>249</v>
      </c>
      <c r="D94" s="178"/>
      <c r="E94" s="179">
        <v>1.55</v>
      </c>
      <c r="F94" s="156"/>
      <c r="G94" s="156"/>
      <c r="H94" s="156"/>
      <c r="I94" s="156"/>
      <c r="J94" s="156"/>
      <c r="K94" s="156"/>
      <c r="L94" s="156"/>
      <c r="M94" s="156"/>
      <c r="N94" s="155"/>
      <c r="O94" s="155"/>
      <c r="P94" s="155"/>
      <c r="Q94" s="155"/>
      <c r="R94" s="156"/>
      <c r="S94" s="156"/>
      <c r="T94" s="156"/>
      <c r="U94" s="156"/>
      <c r="V94" s="156"/>
      <c r="W94" s="156"/>
      <c r="X94" s="156"/>
      <c r="Y94" s="156"/>
      <c r="Z94" s="146"/>
      <c r="AA94" s="146"/>
      <c r="AB94" s="146"/>
      <c r="AC94" s="146"/>
      <c r="AD94" s="146"/>
      <c r="AE94" s="146"/>
      <c r="AF94" s="146"/>
      <c r="AG94" s="146" t="s">
        <v>197</v>
      </c>
      <c r="AH94" s="146">
        <v>0</v>
      </c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3" x14ac:dyDescent="0.2">
      <c r="A95" s="153"/>
      <c r="B95" s="154"/>
      <c r="C95" s="188" t="s">
        <v>250</v>
      </c>
      <c r="D95" s="178"/>
      <c r="E95" s="179">
        <v>1.52</v>
      </c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197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1" x14ac:dyDescent="0.2">
      <c r="A96" s="165">
        <v>30</v>
      </c>
      <c r="B96" s="166" t="s">
        <v>286</v>
      </c>
      <c r="C96" s="174" t="s">
        <v>287</v>
      </c>
      <c r="D96" s="167" t="s">
        <v>232</v>
      </c>
      <c r="E96" s="168">
        <v>44.616</v>
      </c>
      <c r="F96" s="169"/>
      <c r="G96" s="170">
        <f>ROUND(E96*F96,2)</f>
        <v>0</v>
      </c>
      <c r="H96" s="169">
        <v>0</v>
      </c>
      <c r="I96" s="170">
        <f>ROUND(E96*H96,2)</f>
        <v>0</v>
      </c>
      <c r="J96" s="169">
        <v>39.6</v>
      </c>
      <c r="K96" s="170">
        <f>ROUND(E96*J96,2)</f>
        <v>1766.79</v>
      </c>
      <c r="L96" s="170">
        <v>21</v>
      </c>
      <c r="M96" s="170">
        <f>G96*(1+L96/100)</f>
        <v>0</v>
      </c>
      <c r="N96" s="168">
        <v>0</v>
      </c>
      <c r="O96" s="168">
        <f>ROUND(E96*N96,2)</f>
        <v>0</v>
      </c>
      <c r="P96" s="168">
        <v>4.0000000000000002E-4</v>
      </c>
      <c r="Q96" s="168">
        <f>ROUND(E96*P96,2)</f>
        <v>0.02</v>
      </c>
      <c r="R96" s="170"/>
      <c r="S96" s="170" t="s">
        <v>156</v>
      </c>
      <c r="T96" s="171" t="s">
        <v>156</v>
      </c>
      <c r="U96" s="156">
        <v>7.0000000000000007E-2</v>
      </c>
      <c r="V96" s="156">
        <f>ROUND(E96*U96,2)</f>
        <v>3.12</v>
      </c>
      <c r="W96" s="156"/>
      <c r="X96" s="156" t="s">
        <v>191</v>
      </c>
      <c r="Y96" s="156" t="s">
        <v>159</v>
      </c>
      <c r="Z96" s="146"/>
      <c r="AA96" s="146"/>
      <c r="AB96" s="146"/>
      <c r="AC96" s="146"/>
      <c r="AD96" s="146"/>
      <c r="AE96" s="146"/>
      <c r="AF96" s="146"/>
      <c r="AG96" s="146" t="s">
        <v>192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2" x14ac:dyDescent="0.2">
      <c r="A97" s="153"/>
      <c r="B97" s="154"/>
      <c r="C97" s="188" t="s">
        <v>288</v>
      </c>
      <c r="D97" s="178"/>
      <c r="E97" s="179">
        <v>12.625999999999999</v>
      </c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197</v>
      </c>
      <c r="AH97" s="146">
        <v>0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3" x14ac:dyDescent="0.2">
      <c r="A98" s="153"/>
      <c r="B98" s="154"/>
      <c r="C98" s="188" t="s">
        <v>289</v>
      </c>
      <c r="D98" s="178"/>
      <c r="E98" s="179">
        <v>15.97</v>
      </c>
      <c r="F98" s="156"/>
      <c r="G98" s="156"/>
      <c r="H98" s="156"/>
      <c r="I98" s="156"/>
      <c r="J98" s="156"/>
      <c r="K98" s="156"/>
      <c r="L98" s="156"/>
      <c r="M98" s="156"/>
      <c r="N98" s="155"/>
      <c r="O98" s="155"/>
      <c r="P98" s="155"/>
      <c r="Q98" s="155"/>
      <c r="R98" s="156"/>
      <c r="S98" s="156"/>
      <c r="T98" s="156"/>
      <c r="U98" s="156"/>
      <c r="V98" s="156"/>
      <c r="W98" s="156"/>
      <c r="X98" s="156"/>
      <c r="Y98" s="156"/>
      <c r="Z98" s="146"/>
      <c r="AA98" s="146"/>
      <c r="AB98" s="146"/>
      <c r="AC98" s="146"/>
      <c r="AD98" s="146"/>
      <c r="AE98" s="146"/>
      <c r="AF98" s="146"/>
      <c r="AG98" s="146" t="s">
        <v>197</v>
      </c>
      <c r="AH98" s="146">
        <v>0</v>
      </c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3" x14ac:dyDescent="0.2">
      <c r="A99" s="153"/>
      <c r="B99" s="154"/>
      <c r="C99" s="188" t="s">
        <v>290</v>
      </c>
      <c r="D99" s="178"/>
      <c r="E99" s="179">
        <v>16.02</v>
      </c>
      <c r="F99" s="156"/>
      <c r="G99" s="156"/>
      <c r="H99" s="156"/>
      <c r="I99" s="156"/>
      <c r="J99" s="156"/>
      <c r="K99" s="156"/>
      <c r="L99" s="156"/>
      <c r="M99" s="156"/>
      <c r="N99" s="155"/>
      <c r="O99" s="155"/>
      <c r="P99" s="155"/>
      <c r="Q99" s="155"/>
      <c r="R99" s="156"/>
      <c r="S99" s="156"/>
      <c r="T99" s="156"/>
      <c r="U99" s="156"/>
      <c r="V99" s="156"/>
      <c r="W99" s="156"/>
      <c r="X99" s="156"/>
      <c r="Y99" s="156"/>
      <c r="Z99" s="146"/>
      <c r="AA99" s="146"/>
      <c r="AB99" s="146"/>
      <c r="AC99" s="146"/>
      <c r="AD99" s="146"/>
      <c r="AE99" s="146"/>
      <c r="AF99" s="146"/>
      <c r="AG99" s="146" t="s">
        <v>197</v>
      </c>
      <c r="AH99" s="146">
        <v>0</v>
      </c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ht="22.5" outlineLevel="1" x14ac:dyDescent="0.2">
      <c r="A100" s="180">
        <v>31</v>
      </c>
      <c r="B100" s="181" t="s">
        <v>291</v>
      </c>
      <c r="C100" s="187" t="s">
        <v>292</v>
      </c>
      <c r="D100" s="182" t="s">
        <v>190</v>
      </c>
      <c r="E100" s="183">
        <v>5</v>
      </c>
      <c r="F100" s="184"/>
      <c r="G100" s="185">
        <f>ROUND(E100*F100,2)</f>
        <v>0</v>
      </c>
      <c r="H100" s="184">
        <v>0</v>
      </c>
      <c r="I100" s="185">
        <f>ROUND(E100*H100,2)</f>
        <v>0</v>
      </c>
      <c r="J100" s="184">
        <v>26</v>
      </c>
      <c r="K100" s="185">
        <f>ROUND(E100*J100,2)</f>
        <v>130</v>
      </c>
      <c r="L100" s="185">
        <v>21</v>
      </c>
      <c r="M100" s="185">
        <f>G100*(1+L100/100)</f>
        <v>0</v>
      </c>
      <c r="N100" s="183">
        <v>0</v>
      </c>
      <c r="O100" s="183">
        <f>ROUND(E100*N100,2)</f>
        <v>0</v>
      </c>
      <c r="P100" s="183">
        <v>0</v>
      </c>
      <c r="Q100" s="183">
        <f>ROUND(E100*P100,2)</f>
        <v>0</v>
      </c>
      <c r="R100" s="185"/>
      <c r="S100" s="185" t="s">
        <v>156</v>
      </c>
      <c r="T100" s="186" t="s">
        <v>156</v>
      </c>
      <c r="U100" s="156">
        <v>0.05</v>
      </c>
      <c r="V100" s="156">
        <f>ROUND(E100*U100,2)</f>
        <v>0.25</v>
      </c>
      <c r="W100" s="156"/>
      <c r="X100" s="156" t="s">
        <v>191</v>
      </c>
      <c r="Y100" s="156" t="s">
        <v>159</v>
      </c>
      <c r="Z100" s="146"/>
      <c r="AA100" s="146"/>
      <c r="AB100" s="146"/>
      <c r="AC100" s="146"/>
      <c r="AD100" s="146"/>
      <c r="AE100" s="146"/>
      <c r="AF100" s="146"/>
      <c r="AG100" s="146" t="s">
        <v>192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1" x14ac:dyDescent="0.2">
      <c r="A101" s="180">
        <v>32</v>
      </c>
      <c r="B101" s="181" t="s">
        <v>293</v>
      </c>
      <c r="C101" s="187" t="s">
        <v>294</v>
      </c>
      <c r="D101" s="182" t="s">
        <v>195</v>
      </c>
      <c r="E101" s="183">
        <v>5</v>
      </c>
      <c r="F101" s="184"/>
      <c r="G101" s="185">
        <f>ROUND(E101*F101,2)</f>
        <v>0</v>
      </c>
      <c r="H101" s="184">
        <v>34.17</v>
      </c>
      <c r="I101" s="185">
        <f>ROUND(E101*H101,2)</f>
        <v>170.85</v>
      </c>
      <c r="J101" s="184">
        <v>537.83000000000004</v>
      </c>
      <c r="K101" s="185">
        <f>ROUND(E101*J101,2)</f>
        <v>2689.15</v>
      </c>
      <c r="L101" s="185">
        <v>21</v>
      </c>
      <c r="M101" s="185">
        <f>G101*(1+L101/100)</f>
        <v>0</v>
      </c>
      <c r="N101" s="183">
        <v>1.17E-3</v>
      </c>
      <c r="O101" s="183">
        <f>ROUND(E101*N101,2)</f>
        <v>0.01</v>
      </c>
      <c r="P101" s="183">
        <v>7.5999999999999998E-2</v>
      </c>
      <c r="Q101" s="183">
        <f>ROUND(E101*P101,2)</f>
        <v>0.38</v>
      </c>
      <c r="R101" s="185"/>
      <c r="S101" s="185" t="s">
        <v>156</v>
      </c>
      <c r="T101" s="186" t="s">
        <v>156</v>
      </c>
      <c r="U101" s="156">
        <v>0.93899999999999995</v>
      </c>
      <c r="V101" s="156">
        <f>ROUND(E101*U101,2)</f>
        <v>4.7</v>
      </c>
      <c r="W101" s="156"/>
      <c r="X101" s="156" t="s">
        <v>191</v>
      </c>
      <c r="Y101" s="156" t="s">
        <v>159</v>
      </c>
      <c r="Z101" s="146"/>
      <c r="AA101" s="146"/>
      <c r="AB101" s="146"/>
      <c r="AC101" s="146"/>
      <c r="AD101" s="146"/>
      <c r="AE101" s="146"/>
      <c r="AF101" s="146"/>
      <c r="AG101" s="146" t="s">
        <v>192</v>
      </c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1" x14ac:dyDescent="0.2">
      <c r="A102" s="180">
        <v>33</v>
      </c>
      <c r="B102" s="181" t="s">
        <v>295</v>
      </c>
      <c r="C102" s="187" t="s">
        <v>296</v>
      </c>
      <c r="D102" s="182" t="s">
        <v>195</v>
      </c>
      <c r="E102" s="183">
        <v>2.5</v>
      </c>
      <c r="F102" s="184"/>
      <c r="G102" s="185">
        <f>ROUND(E102*F102,2)</f>
        <v>0</v>
      </c>
      <c r="H102" s="184">
        <v>29.21</v>
      </c>
      <c r="I102" s="185">
        <f>ROUND(E102*H102,2)</f>
        <v>73.03</v>
      </c>
      <c r="J102" s="184">
        <v>411.79</v>
      </c>
      <c r="K102" s="185">
        <f>ROUND(E102*J102,2)</f>
        <v>1029.48</v>
      </c>
      <c r="L102" s="185">
        <v>21</v>
      </c>
      <c r="M102" s="185">
        <f>G102*(1+L102/100)</f>
        <v>0</v>
      </c>
      <c r="N102" s="183">
        <v>1E-3</v>
      </c>
      <c r="O102" s="183">
        <f>ROUND(E102*N102,2)</f>
        <v>0</v>
      </c>
      <c r="P102" s="183">
        <v>6.3E-2</v>
      </c>
      <c r="Q102" s="183">
        <f>ROUND(E102*P102,2)</f>
        <v>0.16</v>
      </c>
      <c r="R102" s="185"/>
      <c r="S102" s="185" t="s">
        <v>156</v>
      </c>
      <c r="T102" s="186" t="s">
        <v>156</v>
      </c>
      <c r="U102" s="156">
        <v>0.71799999999999997</v>
      </c>
      <c r="V102" s="156">
        <f>ROUND(E102*U102,2)</f>
        <v>1.8</v>
      </c>
      <c r="W102" s="156"/>
      <c r="X102" s="156" t="s">
        <v>191</v>
      </c>
      <c r="Y102" s="156" t="s">
        <v>159</v>
      </c>
      <c r="Z102" s="146"/>
      <c r="AA102" s="146"/>
      <c r="AB102" s="146"/>
      <c r="AC102" s="146"/>
      <c r="AD102" s="146"/>
      <c r="AE102" s="146"/>
      <c r="AF102" s="146"/>
      <c r="AG102" s="146" t="s">
        <v>192</v>
      </c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1" x14ac:dyDescent="0.2">
      <c r="A103" s="180">
        <v>34</v>
      </c>
      <c r="B103" s="181" t="s">
        <v>297</v>
      </c>
      <c r="C103" s="187" t="s">
        <v>298</v>
      </c>
      <c r="D103" s="182" t="s">
        <v>232</v>
      </c>
      <c r="E103" s="183">
        <v>1</v>
      </c>
      <c r="F103" s="184"/>
      <c r="G103" s="185">
        <f>ROUND(E103*F103,2)</f>
        <v>0</v>
      </c>
      <c r="H103" s="184">
        <v>814</v>
      </c>
      <c r="I103" s="185">
        <f>ROUND(E103*H103,2)</f>
        <v>814</v>
      </c>
      <c r="J103" s="184">
        <v>1761</v>
      </c>
      <c r="K103" s="185">
        <f>ROUND(E103*J103,2)</f>
        <v>1761</v>
      </c>
      <c r="L103" s="185">
        <v>21</v>
      </c>
      <c r="M103" s="185">
        <f>G103*(1+L103/100)</f>
        <v>0</v>
      </c>
      <c r="N103" s="183">
        <v>1.4E-3</v>
      </c>
      <c r="O103" s="183">
        <f>ROUND(E103*N103,2)</f>
        <v>0</v>
      </c>
      <c r="P103" s="183">
        <v>5.0899999999999999E-3</v>
      </c>
      <c r="Q103" s="183">
        <f>ROUND(E103*P103,2)</f>
        <v>0.01</v>
      </c>
      <c r="R103" s="185"/>
      <c r="S103" s="185" t="s">
        <v>156</v>
      </c>
      <c r="T103" s="186" t="s">
        <v>157</v>
      </c>
      <c r="U103" s="156">
        <v>2.35</v>
      </c>
      <c r="V103" s="156">
        <f>ROUND(E103*U103,2)</f>
        <v>2.35</v>
      </c>
      <c r="W103" s="156"/>
      <c r="X103" s="156" t="s">
        <v>191</v>
      </c>
      <c r="Y103" s="156" t="s">
        <v>159</v>
      </c>
      <c r="Z103" s="146"/>
      <c r="AA103" s="146"/>
      <c r="AB103" s="146"/>
      <c r="AC103" s="146"/>
      <c r="AD103" s="146"/>
      <c r="AE103" s="146"/>
      <c r="AF103" s="146"/>
      <c r="AG103" s="146" t="s">
        <v>192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1" x14ac:dyDescent="0.2">
      <c r="A104" s="165">
        <v>35</v>
      </c>
      <c r="B104" s="166" t="s">
        <v>299</v>
      </c>
      <c r="C104" s="174" t="s">
        <v>300</v>
      </c>
      <c r="D104" s="167" t="s">
        <v>190</v>
      </c>
      <c r="E104" s="168">
        <v>1</v>
      </c>
      <c r="F104" s="169"/>
      <c r="G104" s="170">
        <f>ROUND(E104*F104,2)</f>
        <v>0</v>
      </c>
      <c r="H104" s="169">
        <v>0</v>
      </c>
      <c r="I104" s="170">
        <f>ROUND(E104*H104,2)</f>
        <v>0</v>
      </c>
      <c r="J104" s="169">
        <v>3000</v>
      </c>
      <c r="K104" s="170">
        <f>ROUND(E104*J104,2)</f>
        <v>3000</v>
      </c>
      <c r="L104" s="170">
        <v>21</v>
      </c>
      <c r="M104" s="170">
        <f>G104*(1+L104/100)</f>
        <v>0</v>
      </c>
      <c r="N104" s="168">
        <v>0</v>
      </c>
      <c r="O104" s="168">
        <f>ROUND(E104*N104,2)</f>
        <v>0</v>
      </c>
      <c r="P104" s="168">
        <v>0.09</v>
      </c>
      <c r="Q104" s="168">
        <f>ROUND(E104*P104,2)</f>
        <v>0.09</v>
      </c>
      <c r="R104" s="170"/>
      <c r="S104" s="170" t="s">
        <v>156</v>
      </c>
      <c r="T104" s="171" t="s">
        <v>157</v>
      </c>
      <c r="U104" s="156">
        <v>1.2549999999999999</v>
      </c>
      <c r="V104" s="156">
        <f>ROUND(E104*U104,2)</f>
        <v>1.26</v>
      </c>
      <c r="W104" s="156"/>
      <c r="X104" s="156" t="s">
        <v>191</v>
      </c>
      <c r="Y104" s="156" t="s">
        <v>159</v>
      </c>
      <c r="Z104" s="146"/>
      <c r="AA104" s="146"/>
      <c r="AB104" s="146"/>
      <c r="AC104" s="146"/>
      <c r="AD104" s="146"/>
      <c r="AE104" s="146"/>
      <c r="AF104" s="146"/>
      <c r="AG104" s="146" t="s">
        <v>192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2" x14ac:dyDescent="0.2">
      <c r="A105" s="153"/>
      <c r="B105" s="154"/>
      <c r="C105" s="281" t="s">
        <v>301</v>
      </c>
      <c r="D105" s="282"/>
      <c r="E105" s="282"/>
      <c r="F105" s="282"/>
      <c r="G105" s="282"/>
      <c r="H105" s="156"/>
      <c r="I105" s="156"/>
      <c r="J105" s="156"/>
      <c r="K105" s="156"/>
      <c r="L105" s="156"/>
      <c r="M105" s="156"/>
      <c r="N105" s="155"/>
      <c r="O105" s="155"/>
      <c r="P105" s="155"/>
      <c r="Q105" s="155"/>
      <c r="R105" s="156"/>
      <c r="S105" s="156"/>
      <c r="T105" s="156"/>
      <c r="U105" s="156"/>
      <c r="V105" s="156"/>
      <c r="W105" s="156"/>
      <c r="X105" s="156"/>
      <c r="Y105" s="156"/>
      <c r="Z105" s="146"/>
      <c r="AA105" s="146"/>
      <c r="AB105" s="146"/>
      <c r="AC105" s="146"/>
      <c r="AD105" s="146"/>
      <c r="AE105" s="146"/>
      <c r="AF105" s="146"/>
      <c r="AG105" s="146" t="s">
        <v>162</v>
      </c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1" x14ac:dyDescent="0.2">
      <c r="A106" s="165">
        <v>36</v>
      </c>
      <c r="B106" s="166" t="s">
        <v>302</v>
      </c>
      <c r="C106" s="174" t="s">
        <v>303</v>
      </c>
      <c r="D106" s="167" t="s">
        <v>232</v>
      </c>
      <c r="E106" s="168">
        <v>100</v>
      </c>
      <c r="F106" s="169"/>
      <c r="G106" s="170">
        <f>ROUND(E106*F106,2)</f>
        <v>0</v>
      </c>
      <c r="H106" s="169">
        <v>14.35</v>
      </c>
      <c r="I106" s="170">
        <f>ROUND(E106*H106,2)</f>
        <v>1435</v>
      </c>
      <c r="J106" s="169">
        <v>182.65</v>
      </c>
      <c r="K106" s="170">
        <f>ROUND(E106*J106,2)</f>
        <v>18265</v>
      </c>
      <c r="L106" s="170">
        <v>21</v>
      </c>
      <c r="M106" s="170">
        <f>G106*(1+L106/100)</f>
        <v>0</v>
      </c>
      <c r="N106" s="168">
        <v>4.8999999999999998E-4</v>
      </c>
      <c r="O106" s="168">
        <f>ROUND(E106*N106,2)</f>
        <v>0.05</v>
      </c>
      <c r="P106" s="168">
        <v>1.7999999999999999E-2</v>
      </c>
      <c r="Q106" s="168">
        <f>ROUND(E106*P106,2)</f>
        <v>1.8</v>
      </c>
      <c r="R106" s="170"/>
      <c r="S106" s="170" t="s">
        <v>156</v>
      </c>
      <c r="T106" s="171" t="s">
        <v>156</v>
      </c>
      <c r="U106" s="156">
        <v>0.34200000000000003</v>
      </c>
      <c r="V106" s="156">
        <f>ROUND(E106*U106,2)</f>
        <v>34.200000000000003</v>
      </c>
      <c r="W106" s="156"/>
      <c r="X106" s="156" t="s">
        <v>191</v>
      </c>
      <c r="Y106" s="156" t="s">
        <v>159</v>
      </c>
      <c r="Z106" s="146"/>
      <c r="AA106" s="146"/>
      <c r="AB106" s="146"/>
      <c r="AC106" s="146"/>
      <c r="AD106" s="146"/>
      <c r="AE106" s="146"/>
      <c r="AF106" s="146"/>
      <c r="AG106" s="146" t="s">
        <v>192</v>
      </c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2" x14ac:dyDescent="0.2">
      <c r="A107" s="153"/>
      <c r="B107" s="154"/>
      <c r="C107" s="281" t="s">
        <v>304</v>
      </c>
      <c r="D107" s="282"/>
      <c r="E107" s="282"/>
      <c r="F107" s="282"/>
      <c r="G107" s="282"/>
      <c r="H107" s="156"/>
      <c r="I107" s="156"/>
      <c r="J107" s="156"/>
      <c r="K107" s="156"/>
      <c r="L107" s="156"/>
      <c r="M107" s="156"/>
      <c r="N107" s="155"/>
      <c r="O107" s="155"/>
      <c r="P107" s="155"/>
      <c r="Q107" s="155"/>
      <c r="R107" s="156"/>
      <c r="S107" s="156"/>
      <c r="T107" s="156"/>
      <c r="U107" s="156"/>
      <c r="V107" s="156"/>
      <c r="W107" s="156"/>
      <c r="X107" s="156"/>
      <c r="Y107" s="156"/>
      <c r="Z107" s="146"/>
      <c r="AA107" s="146"/>
      <c r="AB107" s="146"/>
      <c r="AC107" s="146"/>
      <c r="AD107" s="146"/>
      <c r="AE107" s="146"/>
      <c r="AF107" s="146"/>
      <c r="AG107" s="146" t="s">
        <v>162</v>
      </c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2" x14ac:dyDescent="0.2">
      <c r="A108" s="153"/>
      <c r="B108" s="154"/>
      <c r="C108" s="188" t="s">
        <v>305</v>
      </c>
      <c r="D108" s="178"/>
      <c r="E108" s="179"/>
      <c r="F108" s="156"/>
      <c r="G108" s="156"/>
      <c r="H108" s="156"/>
      <c r="I108" s="156"/>
      <c r="J108" s="156"/>
      <c r="K108" s="156"/>
      <c r="L108" s="156"/>
      <c r="M108" s="156"/>
      <c r="N108" s="155"/>
      <c r="O108" s="155"/>
      <c r="P108" s="155"/>
      <c r="Q108" s="155"/>
      <c r="R108" s="156"/>
      <c r="S108" s="156"/>
      <c r="T108" s="156"/>
      <c r="U108" s="156"/>
      <c r="V108" s="156"/>
      <c r="W108" s="156"/>
      <c r="X108" s="156"/>
      <c r="Y108" s="156"/>
      <c r="Z108" s="146"/>
      <c r="AA108" s="146"/>
      <c r="AB108" s="146"/>
      <c r="AC108" s="146"/>
      <c r="AD108" s="146"/>
      <c r="AE108" s="146"/>
      <c r="AF108" s="146"/>
      <c r="AG108" s="146" t="s">
        <v>197</v>
      </c>
      <c r="AH108" s="146">
        <v>0</v>
      </c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3" x14ac:dyDescent="0.2">
      <c r="A109" s="153"/>
      <c r="B109" s="154"/>
      <c r="C109" s="188" t="s">
        <v>306</v>
      </c>
      <c r="D109" s="178"/>
      <c r="E109" s="179">
        <v>20</v>
      </c>
      <c r="F109" s="156"/>
      <c r="G109" s="156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197</v>
      </c>
      <c r="AH109" s="146">
        <v>0</v>
      </c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3" x14ac:dyDescent="0.2">
      <c r="A110" s="153"/>
      <c r="B110" s="154"/>
      <c r="C110" s="188" t="s">
        <v>307</v>
      </c>
      <c r="D110" s="178"/>
      <c r="E110" s="179">
        <v>40</v>
      </c>
      <c r="F110" s="156"/>
      <c r="G110" s="156"/>
      <c r="H110" s="156"/>
      <c r="I110" s="156"/>
      <c r="J110" s="156"/>
      <c r="K110" s="156"/>
      <c r="L110" s="156"/>
      <c r="M110" s="156"/>
      <c r="N110" s="155"/>
      <c r="O110" s="155"/>
      <c r="P110" s="155"/>
      <c r="Q110" s="155"/>
      <c r="R110" s="156"/>
      <c r="S110" s="156"/>
      <c r="T110" s="156"/>
      <c r="U110" s="156"/>
      <c r="V110" s="156"/>
      <c r="W110" s="156"/>
      <c r="X110" s="156"/>
      <c r="Y110" s="156"/>
      <c r="Z110" s="146"/>
      <c r="AA110" s="146"/>
      <c r="AB110" s="146"/>
      <c r="AC110" s="146"/>
      <c r="AD110" s="146"/>
      <c r="AE110" s="146"/>
      <c r="AF110" s="146"/>
      <c r="AG110" s="146" t="s">
        <v>197</v>
      </c>
      <c r="AH110" s="146">
        <v>0</v>
      </c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3" x14ac:dyDescent="0.2">
      <c r="A111" s="153"/>
      <c r="B111" s="154"/>
      <c r="C111" s="188" t="s">
        <v>308</v>
      </c>
      <c r="D111" s="178"/>
      <c r="E111" s="179">
        <v>40</v>
      </c>
      <c r="F111" s="156"/>
      <c r="G111" s="156"/>
      <c r="H111" s="156"/>
      <c r="I111" s="156"/>
      <c r="J111" s="156"/>
      <c r="K111" s="156"/>
      <c r="L111" s="156"/>
      <c r="M111" s="156"/>
      <c r="N111" s="155"/>
      <c r="O111" s="155"/>
      <c r="P111" s="155"/>
      <c r="Q111" s="155"/>
      <c r="R111" s="156"/>
      <c r="S111" s="156"/>
      <c r="T111" s="156"/>
      <c r="U111" s="156"/>
      <c r="V111" s="156"/>
      <c r="W111" s="156"/>
      <c r="X111" s="156"/>
      <c r="Y111" s="156"/>
      <c r="Z111" s="146"/>
      <c r="AA111" s="146"/>
      <c r="AB111" s="146"/>
      <c r="AC111" s="146"/>
      <c r="AD111" s="146"/>
      <c r="AE111" s="146"/>
      <c r="AF111" s="146"/>
      <c r="AG111" s="146" t="s">
        <v>197</v>
      </c>
      <c r="AH111" s="146">
        <v>0</v>
      </c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1" x14ac:dyDescent="0.2">
      <c r="A112" s="165">
        <v>37</v>
      </c>
      <c r="B112" s="166" t="s">
        <v>309</v>
      </c>
      <c r="C112" s="174" t="s">
        <v>310</v>
      </c>
      <c r="D112" s="167" t="s">
        <v>232</v>
      </c>
      <c r="E112" s="168">
        <v>10</v>
      </c>
      <c r="F112" s="169"/>
      <c r="G112" s="170">
        <f>ROUND(E112*F112,2)</f>
        <v>0</v>
      </c>
      <c r="H112" s="169">
        <v>14.35</v>
      </c>
      <c r="I112" s="170">
        <f>ROUND(E112*H112,2)</f>
        <v>143.5</v>
      </c>
      <c r="J112" s="169">
        <v>352.65</v>
      </c>
      <c r="K112" s="170">
        <f>ROUND(E112*J112,2)</f>
        <v>3526.5</v>
      </c>
      <c r="L112" s="170">
        <v>21</v>
      </c>
      <c r="M112" s="170">
        <f>G112*(1+L112/100)</f>
        <v>0</v>
      </c>
      <c r="N112" s="168">
        <v>4.8999999999999998E-4</v>
      </c>
      <c r="O112" s="168">
        <f>ROUND(E112*N112,2)</f>
        <v>0</v>
      </c>
      <c r="P112" s="168">
        <v>0.04</v>
      </c>
      <c r="Q112" s="168">
        <f>ROUND(E112*P112,2)</f>
        <v>0.4</v>
      </c>
      <c r="R112" s="170"/>
      <c r="S112" s="170" t="s">
        <v>156</v>
      </c>
      <c r="T112" s="171" t="s">
        <v>156</v>
      </c>
      <c r="U112" s="156">
        <v>0.66800000000000004</v>
      </c>
      <c r="V112" s="156">
        <f>ROUND(E112*U112,2)</f>
        <v>6.68</v>
      </c>
      <c r="W112" s="156"/>
      <c r="X112" s="156" t="s">
        <v>191</v>
      </c>
      <c r="Y112" s="156" t="s">
        <v>159</v>
      </c>
      <c r="Z112" s="146"/>
      <c r="AA112" s="146"/>
      <c r="AB112" s="146"/>
      <c r="AC112" s="146"/>
      <c r="AD112" s="146"/>
      <c r="AE112" s="146"/>
      <c r="AF112" s="146"/>
      <c r="AG112" s="146" t="s">
        <v>192</v>
      </c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2" x14ac:dyDescent="0.2">
      <c r="A113" s="153"/>
      <c r="B113" s="154"/>
      <c r="C113" s="281" t="s">
        <v>304</v>
      </c>
      <c r="D113" s="282"/>
      <c r="E113" s="282"/>
      <c r="F113" s="282"/>
      <c r="G113" s="282"/>
      <c r="H113" s="156"/>
      <c r="I113" s="156"/>
      <c r="J113" s="156"/>
      <c r="K113" s="156"/>
      <c r="L113" s="156"/>
      <c r="M113" s="156"/>
      <c r="N113" s="155"/>
      <c r="O113" s="155"/>
      <c r="P113" s="155"/>
      <c r="Q113" s="155"/>
      <c r="R113" s="156"/>
      <c r="S113" s="156"/>
      <c r="T113" s="156"/>
      <c r="U113" s="156"/>
      <c r="V113" s="156"/>
      <c r="W113" s="156"/>
      <c r="X113" s="156"/>
      <c r="Y113" s="156"/>
      <c r="Z113" s="146"/>
      <c r="AA113" s="146"/>
      <c r="AB113" s="146"/>
      <c r="AC113" s="146"/>
      <c r="AD113" s="146"/>
      <c r="AE113" s="146"/>
      <c r="AF113" s="146"/>
      <c r="AG113" s="146" t="s">
        <v>162</v>
      </c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1" x14ac:dyDescent="0.2">
      <c r="A114" s="165">
        <v>38</v>
      </c>
      <c r="B114" s="166" t="s">
        <v>311</v>
      </c>
      <c r="C114" s="174" t="s">
        <v>312</v>
      </c>
      <c r="D114" s="167" t="s">
        <v>190</v>
      </c>
      <c r="E114" s="168">
        <v>1</v>
      </c>
      <c r="F114" s="169"/>
      <c r="G114" s="170">
        <f>ROUND(E114*F114,2)</f>
        <v>0</v>
      </c>
      <c r="H114" s="169">
        <v>0</v>
      </c>
      <c r="I114" s="170">
        <f>ROUND(E114*H114,2)</f>
        <v>0</v>
      </c>
      <c r="J114" s="169">
        <v>60.9</v>
      </c>
      <c r="K114" s="170">
        <f>ROUND(E114*J114,2)</f>
        <v>60.9</v>
      </c>
      <c r="L114" s="170">
        <v>21</v>
      </c>
      <c r="M114" s="170">
        <f>G114*(1+L114/100)</f>
        <v>0</v>
      </c>
      <c r="N114" s="168">
        <v>0</v>
      </c>
      <c r="O114" s="168">
        <f>ROUND(E114*N114,2)</f>
        <v>0</v>
      </c>
      <c r="P114" s="168">
        <v>8.9999999999999993E-3</v>
      </c>
      <c r="Q114" s="168">
        <f>ROUND(E114*P114,2)</f>
        <v>0.01</v>
      </c>
      <c r="R114" s="170"/>
      <c r="S114" s="170" t="s">
        <v>156</v>
      </c>
      <c r="T114" s="171" t="s">
        <v>156</v>
      </c>
      <c r="U114" s="156">
        <v>0.11700000000000001</v>
      </c>
      <c r="V114" s="156">
        <f>ROUND(E114*U114,2)</f>
        <v>0.12</v>
      </c>
      <c r="W114" s="156"/>
      <c r="X114" s="156" t="s">
        <v>191</v>
      </c>
      <c r="Y114" s="156" t="s">
        <v>159</v>
      </c>
      <c r="Z114" s="146"/>
      <c r="AA114" s="146"/>
      <c r="AB114" s="146"/>
      <c r="AC114" s="146"/>
      <c r="AD114" s="146"/>
      <c r="AE114" s="146"/>
      <c r="AF114" s="146"/>
      <c r="AG114" s="146" t="s">
        <v>192</v>
      </c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2" x14ac:dyDescent="0.2">
      <c r="A115" s="153"/>
      <c r="B115" s="154"/>
      <c r="C115" s="188" t="s">
        <v>313</v>
      </c>
      <c r="D115" s="178"/>
      <c r="E115" s="179">
        <v>1</v>
      </c>
      <c r="F115" s="156"/>
      <c r="G115" s="156"/>
      <c r="H115" s="156"/>
      <c r="I115" s="156"/>
      <c r="J115" s="156"/>
      <c r="K115" s="156"/>
      <c r="L115" s="156"/>
      <c r="M115" s="156"/>
      <c r="N115" s="155"/>
      <c r="O115" s="155"/>
      <c r="P115" s="155"/>
      <c r="Q115" s="155"/>
      <c r="R115" s="156"/>
      <c r="S115" s="156"/>
      <c r="T115" s="156"/>
      <c r="U115" s="156"/>
      <c r="V115" s="156"/>
      <c r="W115" s="156"/>
      <c r="X115" s="156"/>
      <c r="Y115" s="156"/>
      <c r="Z115" s="146"/>
      <c r="AA115" s="146"/>
      <c r="AB115" s="146"/>
      <c r="AC115" s="146"/>
      <c r="AD115" s="146"/>
      <c r="AE115" s="146"/>
      <c r="AF115" s="146"/>
      <c r="AG115" s="146" t="s">
        <v>197</v>
      </c>
      <c r="AH115" s="146">
        <v>0</v>
      </c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1" x14ac:dyDescent="0.2">
      <c r="A116" s="165">
        <v>39</v>
      </c>
      <c r="B116" s="166" t="s">
        <v>314</v>
      </c>
      <c r="C116" s="174" t="s">
        <v>315</v>
      </c>
      <c r="D116" s="167" t="s">
        <v>195</v>
      </c>
      <c r="E116" s="168">
        <v>31.59</v>
      </c>
      <c r="F116" s="169"/>
      <c r="G116" s="170">
        <f>ROUND(E116*F116,2)</f>
        <v>0</v>
      </c>
      <c r="H116" s="169">
        <v>0</v>
      </c>
      <c r="I116" s="170">
        <f>ROUND(E116*H116,2)</f>
        <v>0</v>
      </c>
      <c r="J116" s="169">
        <v>240.5</v>
      </c>
      <c r="K116" s="170">
        <f>ROUND(E116*J116,2)</f>
        <v>7597.4</v>
      </c>
      <c r="L116" s="170">
        <v>21</v>
      </c>
      <c r="M116" s="170">
        <f>G116*(1+L116/100)</f>
        <v>0</v>
      </c>
      <c r="N116" s="168">
        <v>0</v>
      </c>
      <c r="O116" s="168">
        <f>ROUND(E116*N116,2)</f>
        <v>0</v>
      </c>
      <c r="P116" s="168">
        <v>0.05</v>
      </c>
      <c r="Q116" s="168">
        <f>ROUND(E116*P116,2)</f>
        <v>1.58</v>
      </c>
      <c r="R116" s="170"/>
      <c r="S116" s="170" t="s">
        <v>156</v>
      </c>
      <c r="T116" s="171" t="s">
        <v>156</v>
      </c>
      <c r="U116" s="156">
        <v>0.46200000000000002</v>
      </c>
      <c r="V116" s="156">
        <f>ROUND(E116*U116,2)</f>
        <v>14.59</v>
      </c>
      <c r="W116" s="156"/>
      <c r="X116" s="156" t="s">
        <v>191</v>
      </c>
      <c r="Y116" s="156" t="s">
        <v>159</v>
      </c>
      <c r="Z116" s="146"/>
      <c r="AA116" s="146"/>
      <c r="AB116" s="146"/>
      <c r="AC116" s="146"/>
      <c r="AD116" s="146"/>
      <c r="AE116" s="146"/>
      <c r="AF116" s="146"/>
      <c r="AG116" s="146" t="s">
        <v>192</v>
      </c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2" x14ac:dyDescent="0.2">
      <c r="A117" s="153"/>
      <c r="B117" s="154"/>
      <c r="C117" s="188" t="s">
        <v>247</v>
      </c>
      <c r="D117" s="178"/>
      <c r="E117" s="179">
        <v>15.76</v>
      </c>
      <c r="F117" s="156"/>
      <c r="G117" s="156"/>
      <c r="H117" s="156"/>
      <c r="I117" s="156"/>
      <c r="J117" s="156"/>
      <c r="K117" s="156"/>
      <c r="L117" s="156"/>
      <c r="M117" s="156"/>
      <c r="N117" s="155"/>
      <c r="O117" s="155"/>
      <c r="P117" s="155"/>
      <c r="Q117" s="155"/>
      <c r="R117" s="156"/>
      <c r="S117" s="156"/>
      <c r="T117" s="156"/>
      <c r="U117" s="156"/>
      <c r="V117" s="156"/>
      <c r="W117" s="156"/>
      <c r="X117" s="156"/>
      <c r="Y117" s="156"/>
      <c r="Z117" s="146"/>
      <c r="AA117" s="146"/>
      <c r="AB117" s="146"/>
      <c r="AC117" s="146"/>
      <c r="AD117" s="146"/>
      <c r="AE117" s="146"/>
      <c r="AF117" s="146"/>
      <c r="AG117" s="146" t="s">
        <v>197</v>
      </c>
      <c r="AH117" s="146">
        <v>0</v>
      </c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3" x14ac:dyDescent="0.2">
      <c r="A118" s="153"/>
      <c r="B118" s="154"/>
      <c r="C118" s="188" t="s">
        <v>248</v>
      </c>
      <c r="D118" s="178"/>
      <c r="E118" s="179">
        <v>15.83</v>
      </c>
      <c r="F118" s="156"/>
      <c r="G118" s="156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197</v>
      </c>
      <c r="AH118" s="146">
        <v>0</v>
      </c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1" x14ac:dyDescent="0.2">
      <c r="A119" s="165">
        <v>40</v>
      </c>
      <c r="B119" s="166" t="s">
        <v>316</v>
      </c>
      <c r="C119" s="174" t="s">
        <v>317</v>
      </c>
      <c r="D119" s="167" t="s">
        <v>195</v>
      </c>
      <c r="E119" s="168">
        <v>29.484000000000002</v>
      </c>
      <c r="F119" s="169"/>
      <c r="G119" s="170">
        <f>ROUND(E119*F119,2)</f>
        <v>0</v>
      </c>
      <c r="H119" s="169">
        <v>0</v>
      </c>
      <c r="I119" s="170">
        <f>ROUND(E119*H119,2)</f>
        <v>0</v>
      </c>
      <c r="J119" s="169">
        <v>170</v>
      </c>
      <c r="K119" s="170">
        <f>ROUND(E119*J119,2)</f>
        <v>5012.28</v>
      </c>
      <c r="L119" s="170">
        <v>21</v>
      </c>
      <c r="M119" s="170">
        <f>G119*(1+L119/100)</f>
        <v>0</v>
      </c>
      <c r="N119" s="168">
        <v>0</v>
      </c>
      <c r="O119" s="168">
        <f>ROUND(E119*N119,2)</f>
        <v>0</v>
      </c>
      <c r="P119" s="168">
        <v>6.8000000000000005E-2</v>
      </c>
      <c r="Q119" s="168">
        <f>ROUND(E119*P119,2)</f>
        <v>2</v>
      </c>
      <c r="R119" s="170"/>
      <c r="S119" s="170" t="s">
        <v>156</v>
      </c>
      <c r="T119" s="171" t="s">
        <v>156</v>
      </c>
      <c r="U119" s="156">
        <v>0.3</v>
      </c>
      <c r="V119" s="156">
        <f>ROUND(E119*U119,2)</f>
        <v>8.85</v>
      </c>
      <c r="W119" s="156"/>
      <c r="X119" s="156" t="s">
        <v>191</v>
      </c>
      <c r="Y119" s="156" t="s">
        <v>159</v>
      </c>
      <c r="Z119" s="146"/>
      <c r="AA119" s="146"/>
      <c r="AB119" s="146"/>
      <c r="AC119" s="146"/>
      <c r="AD119" s="146"/>
      <c r="AE119" s="146"/>
      <c r="AF119" s="146"/>
      <c r="AG119" s="146" t="s">
        <v>192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2" x14ac:dyDescent="0.2">
      <c r="A120" s="153"/>
      <c r="B120" s="154"/>
      <c r="C120" s="188" t="s">
        <v>318</v>
      </c>
      <c r="D120" s="178"/>
      <c r="E120" s="179">
        <v>8.4600000000000009</v>
      </c>
      <c r="F120" s="156"/>
      <c r="G120" s="156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197</v>
      </c>
      <c r="AH120" s="146">
        <v>0</v>
      </c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3" x14ac:dyDescent="0.2">
      <c r="A121" s="153"/>
      <c r="B121" s="154"/>
      <c r="C121" s="188" t="s">
        <v>319</v>
      </c>
      <c r="D121" s="178"/>
      <c r="E121" s="179">
        <v>10.512</v>
      </c>
      <c r="F121" s="156"/>
      <c r="G121" s="156"/>
      <c r="H121" s="156"/>
      <c r="I121" s="156"/>
      <c r="J121" s="156"/>
      <c r="K121" s="156"/>
      <c r="L121" s="156"/>
      <c r="M121" s="156"/>
      <c r="N121" s="155"/>
      <c r="O121" s="155"/>
      <c r="P121" s="155"/>
      <c r="Q121" s="155"/>
      <c r="R121" s="156"/>
      <c r="S121" s="156"/>
      <c r="T121" s="156"/>
      <c r="U121" s="156"/>
      <c r="V121" s="156"/>
      <c r="W121" s="156"/>
      <c r="X121" s="156"/>
      <c r="Y121" s="156"/>
      <c r="Z121" s="146"/>
      <c r="AA121" s="146"/>
      <c r="AB121" s="146"/>
      <c r="AC121" s="146"/>
      <c r="AD121" s="146"/>
      <c r="AE121" s="146"/>
      <c r="AF121" s="146"/>
      <c r="AG121" s="146" t="s">
        <v>197</v>
      </c>
      <c r="AH121" s="146">
        <v>0</v>
      </c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3" x14ac:dyDescent="0.2">
      <c r="A122" s="153"/>
      <c r="B122" s="154"/>
      <c r="C122" s="188" t="s">
        <v>320</v>
      </c>
      <c r="D122" s="178"/>
      <c r="E122" s="179">
        <v>10.512</v>
      </c>
      <c r="F122" s="156"/>
      <c r="G122" s="156"/>
      <c r="H122" s="156"/>
      <c r="I122" s="156"/>
      <c r="J122" s="156"/>
      <c r="K122" s="156"/>
      <c r="L122" s="156"/>
      <c r="M122" s="156"/>
      <c r="N122" s="155"/>
      <c r="O122" s="155"/>
      <c r="P122" s="155"/>
      <c r="Q122" s="155"/>
      <c r="R122" s="156"/>
      <c r="S122" s="156"/>
      <c r="T122" s="156"/>
      <c r="U122" s="156"/>
      <c r="V122" s="156"/>
      <c r="W122" s="156"/>
      <c r="X122" s="156"/>
      <c r="Y122" s="156"/>
      <c r="Z122" s="146"/>
      <c r="AA122" s="146"/>
      <c r="AB122" s="146"/>
      <c r="AC122" s="146"/>
      <c r="AD122" s="146"/>
      <c r="AE122" s="146"/>
      <c r="AF122" s="146"/>
      <c r="AG122" s="146" t="s">
        <v>197</v>
      </c>
      <c r="AH122" s="146">
        <v>0</v>
      </c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x14ac:dyDescent="0.2">
      <c r="A123" s="158" t="s">
        <v>151</v>
      </c>
      <c r="B123" s="159" t="s">
        <v>84</v>
      </c>
      <c r="C123" s="173" t="s">
        <v>85</v>
      </c>
      <c r="D123" s="160"/>
      <c r="E123" s="161"/>
      <c r="F123" s="162"/>
      <c r="G123" s="162">
        <f>SUMIF(AG124:AG134,"&lt;&gt;NOR",G124:G134)</f>
        <v>0</v>
      </c>
      <c r="H123" s="162"/>
      <c r="I123" s="162">
        <f>SUM(I124:I134)</f>
        <v>0</v>
      </c>
      <c r="J123" s="162"/>
      <c r="K123" s="162">
        <f>SUM(K124:K134)</f>
        <v>7506.82</v>
      </c>
      <c r="L123" s="162"/>
      <c r="M123" s="162">
        <f>SUM(M124:M134)</f>
        <v>0</v>
      </c>
      <c r="N123" s="161"/>
      <c r="O123" s="161">
        <f>SUM(O124:O134)</f>
        <v>0</v>
      </c>
      <c r="P123" s="161"/>
      <c r="Q123" s="161">
        <f>SUM(Q124:Q134)</f>
        <v>0</v>
      </c>
      <c r="R123" s="162"/>
      <c r="S123" s="162"/>
      <c r="T123" s="163"/>
      <c r="U123" s="157"/>
      <c r="V123" s="157">
        <f>SUM(V124:V134)</f>
        <v>12.51</v>
      </c>
      <c r="W123" s="157"/>
      <c r="X123" s="157"/>
      <c r="Y123" s="157"/>
      <c r="AG123" t="s">
        <v>152</v>
      </c>
    </row>
    <row r="124" spans="1:60" ht="22.5" outlineLevel="1" x14ac:dyDescent="0.2">
      <c r="A124" s="165">
        <v>41</v>
      </c>
      <c r="B124" s="166" t="s">
        <v>321</v>
      </c>
      <c r="C124" s="174" t="s">
        <v>322</v>
      </c>
      <c r="D124" s="167" t="s">
        <v>323</v>
      </c>
      <c r="E124" s="168">
        <v>5.9577900000000001</v>
      </c>
      <c r="F124" s="169"/>
      <c r="G124" s="170">
        <f>ROUND(E124*F124,2)</f>
        <v>0</v>
      </c>
      <c r="H124" s="169">
        <v>0</v>
      </c>
      <c r="I124" s="170">
        <f>ROUND(E124*H124,2)</f>
        <v>0</v>
      </c>
      <c r="J124" s="169">
        <v>1260</v>
      </c>
      <c r="K124" s="170">
        <f>ROUND(E124*J124,2)</f>
        <v>7506.82</v>
      </c>
      <c r="L124" s="170">
        <v>21</v>
      </c>
      <c r="M124" s="170">
        <f>G124*(1+L124/100)</f>
        <v>0</v>
      </c>
      <c r="N124" s="168">
        <v>0</v>
      </c>
      <c r="O124" s="168">
        <f>ROUND(E124*N124,2)</f>
        <v>0</v>
      </c>
      <c r="P124" s="168">
        <v>0</v>
      </c>
      <c r="Q124" s="168">
        <f>ROUND(E124*P124,2)</f>
        <v>0</v>
      </c>
      <c r="R124" s="170"/>
      <c r="S124" s="170" t="s">
        <v>156</v>
      </c>
      <c r="T124" s="171" t="s">
        <v>156</v>
      </c>
      <c r="U124" s="156">
        <v>2.1</v>
      </c>
      <c r="V124" s="156">
        <f>ROUND(E124*U124,2)</f>
        <v>12.51</v>
      </c>
      <c r="W124" s="156"/>
      <c r="X124" s="156" t="s">
        <v>191</v>
      </c>
      <c r="Y124" s="156" t="s">
        <v>159</v>
      </c>
      <c r="Z124" s="146"/>
      <c r="AA124" s="146"/>
      <c r="AB124" s="146"/>
      <c r="AC124" s="146"/>
      <c r="AD124" s="146"/>
      <c r="AE124" s="146"/>
      <c r="AF124" s="146"/>
      <c r="AG124" s="146" t="s">
        <v>192</v>
      </c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2" x14ac:dyDescent="0.2">
      <c r="A125" s="153"/>
      <c r="B125" s="154"/>
      <c r="C125" s="188" t="s">
        <v>324</v>
      </c>
      <c r="D125" s="178"/>
      <c r="E125" s="179">
        <v>0.69045000000000001</v>
      </c>
      <c r="F125" s="156"/>
      <c r="G125" s="156"/>
      <c r="H125" s="156"/>
      <c r="I125" s="156"/>
      <c r="J125" s="156"/>
      <c r="K125" s="156"/>
      <c r="L125" s="156"/>
      <c r="M125" s="156"/>
      <c r="N125" s="155"/>
      <c r="O125" s="155"/>
      <c r="P125" s="155"/>
      <c r="Q125" s="155"/>
      <c r="R125" s="156"/>
      <c r="S125" s="156"/>
      <c r="T125" s="156"/>
      <c r="U125" s="156"/>
      <c r="V125" s="156"/>
      <c r="W125" s="156"/>
      <c r="X125" s="156"/>
      <c r="Y125" s="156"/>
      <c r="Z125" s="146"/>
      <c r="AA125" s="146"/>
      <c r="AB125" s="146"/>
      <c r="AC125" s="146"/>
      <c r="AD125" s="146"/>
      <c r="AE125" s="146"/>
      <c r="AF125" s="146"/>
      <c r="AG125" s="146" t="s">
        <v>197</v>
      </c>
      <c r="AH125" s="146">
        <v>0</v>
      </c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3" x14ac:dyDescent="0.2">
      <c r="A126" s="153"/>
      <c r="B126" s="154"/>
      <c r="C126" s="188" t="s">
        <v>325</v>
      </c>
      <c r="D126" s="178"/>
      <c r="E126" s="179">
        <v>1.27145</v>
      </c>
      <c r="F126" s="156"/>
      <c r="G126" s="156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197</v>
      </c>
      <c r="AH126" s="146">
        <v>0</v>
      </c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3" x14ac:dyDescent="0.2">
      <c r="A127" s="153"/>
      <c r="B127" s="154"/>
      <c r="C127" s="188" t="s">
        <v>326</v>
      </c>
      <c r="D127" s="178"/>
      <c r="E127" s="179">
        <v>0.82933999999999997</v>
      </c>
      <c r="F127" s="156"/>
      <c r="G127" s="156"/>
      <c r="H127" s="156"/>
      <c r="I127" s="156"/>
      <c r="J127" s="156"/>
      <c r="K127" s="156"/>
      <c r="L127" s="156"/>
      <c r="M127" s="156"/>
      <c r="N127" s="155"/>
      <c r="O127" s="155"/>
      <c r="P127" s="155"/>
      <c r="Q127" s="155"/>
      <c r="R127" s="156"/>
      <c r="S127" s="156"/>
      <c r="T127" s="156"/>
      <c r="U127" s="156"/>
      <c r="V127" s="156"/>
      <c r="W127" s="156"/>
      <c r="X127" s="156"/>
      <c r="Y127" s="156"/>
      <c r="Z127" s="146"/>
      <c r="AA127" s="146"/>
      <c r="AB127" s="146"/>
      <c r="AC127" s="146"/>
      <c r="AD127" s="146"/>
      <c r="AE127" s="146"/>
      <c r="AF127" s="146"/>
      <c r="AG127" s="146" t="s">
        <v>197</v>
      </c>
      <c r="AH127" s="146">
        <v>0</v>
      </c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3" x14ac:dyDescent="0.2">
      <c r="A128" s="153"/>
      <c r="B128" s="154"/>
      <c r="C128" s="188" t="s">
        <v>327</v>
      </c>
      <c r="D128" s="178"/>
      <c r="E128" s="179">
        <v>9.8280000000000006E-2</v>
      </c>
      <c r="F128" s="156"/>
      <c r="G128" s="156"/>
      <c r="H128" s="156"/>
      <c r="I128" s="156"/>
      <c r="J128" s="156"/>
      <c r="K128" s="156"/>
      <c r="L128" s="156"/>
      <c r="M128" s="156"/>
      <c r="N128" s="155"/>
      <c r="O128" s="155"/>
      <c r="P128" s="155"/>
      <c r="Q128" s="155"/>
      <c r="R128" s="156"/>
      <c r="S128" s="156"/>
      <c r="T128" s="156"/>
      <c r="U128" s="156"/>
      <c r="V128" s="156"/>
      <c r="W128" s="156"/>
      <c r="X128" s="156"/>
      <c r="Y128" s="156"/>
      <c r="Z128" s="146"/>
      <c r="AA128" s="146"/>
      <c r="AB128" s="146"/>
      <c r="AC128" s="146"/>
      <c r="AD128" s="146"/>
      <c r="AE128" s="146"/>
      <c r="AF128" s="146"/>
      <c r="AG128" s="146" t="s">
        <v>197</v>
      </c>
      <c r="AH128" s="146">
        <v>0</v>
      </c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3" x14ac:dyDescent="0.2">
      <c r="A129" s="153"/>
      <c r="B129" s="154"/>
      <c r="C129" s="188" t="s">
        <v>328</v>
      </c>
      <c r="D129" s="178"/>
      <c r="E129" s="179">
        <v>2.15069</v>
      </c>
      <c r="F129" s="156"/>
      <c r="G129" s="156"/>
      <c r="H129" s="156"/>
      <c r="I129" s="156"/>
      <c r="J129" s="156"/>
      <c r="K129" s="156"/>
      <c r="L129" s="156"/>
      <c r="M129" s="156"/>
      <c r="N129" s="155"/>
      <c r="O129" s="155"/>
      <c r="P129" s="155"/>
      <c r="Q129" s="155"/>
      <c r="R129" s="156"/>
      <c r="S129" s="156"/>
      <c r="T129" s="156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197</v>
      </c>
      <c r="AH129" s="146">
        <v>0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3" x14ac:dyDescent="0.2">
      <c r="A130" s="153"/>
      <c r="B130" s="154"/>
      <c r="C130" s="188" t="s">
        <v>329</v>
      </c>
      <c r="D130" s="178"/>
      <c r="E130" s="179">
        <v>0.26169999999999999</v>
      </c>
      <c r="F130" s="156"/>
      <c r="G130" s="156"/>
      <c r="H130" s="156"/>
      <c r="I130" s="156"/>
      <c r="J130" s="156"/>
      <c r="K130" s="156"/>
      <c r="L130" s="156"/>
      <c r="M130" s="156"/>
      <c r="N130" s="155"/>
      <c r="O130" s="155"/>
      <c r="P130" s="155"/>
      <c r="Q130" s="155"/>
      <c r="R130" s="156"/>
      <c r="S130" s="156"/>
      <c r="T130" s="156"/>
      <c r="U130" s="156"/>
      <c r="V130" s="156"/>
      <c r="W130" s="156"/>
      <c r="X130" s="156"/>
      <c r="Y130" s="156"/>
      <c r="Z130" s="146"/>
      <c r="AA130" s="146"/>
      <c r="AB130" s="146"/>
      <c r="AC130" s="146"/>
      <c r="AD130" s="146"/>
      <c r="AE130" s="146"/>
      <c r="AF130" s="146"/>
      <c r="AG130" s="146" t="s">
        <v>197</v>
      </c>
      <c r="AH130" s="146">
        <v>0</v>
      </c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3" x14ac:dyDescent="0.2">
      <c r="A131" s="153"/>
      <c r="B131" s="154"/>
      <c r="C131" s="188" t="s">
        <v>330</v>
      </c>
      <c r="D131" s="178"/>
      <c r="E131" s="179">
        <v>0.44022</v>
      </c>
      <c r="F131" s="156"/>
      <c r="G131" s="156"/>
      <c r="H131" s="156"/>
      <c r="I131" s="156"/>
      <c r="J131" s="156"/>
      <c r="K131" s="156"/>
      <c r="L131" s="156"/>
      <c r="M131" s="156"/>
      <c r="N131" s="155"/>
      <c r="O131" s="155"/>
      <c r="P131" s="155"/>
      <c r="Q131" s="155"/>
      <c r="R131" s="156"/>
      <c r="S131" s="156"/>
      <c r="T131" s="156"/>
      <c r="U131" s="156"/>
      <c r="V131" s="156"/>
      <c r="W131" s="156"/>
      <c r="X131" s="156"/>
      <c r="Y131" s="156"/>
      <c r="Z131" s="146"/>
      <c r="AA131" s="146"/>
      <c r="AB131" s="146"/>
      <c r="AC131" s="146"/>
      <c r="AD131" s="146"/>
      <c r="AE131" s="146"/>
      <c r="AF131" s="146"/>
      <c r="AG131" s="146" t="s">
        <v>197</v>
      </c>
      <c r="AH131" s="146">
        <v>0</v>
      </c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3" x14ac:dyDescent="0.2">
      <c r="A132" s="153"/>
      <c r="B132" s="154"/>
      <c r="C132" s="188" t="s">
        <v>331</v>
      </c>
      <c r="D132" s="178"/>
      <c r="E132" s="179">
        <v>7.0800000000000002E-2</v>
      </c>
      <c r="F132" s="156"/>
      <c r="G132" s="156"/>
      <c r="H132" s="156"/>
      <c r="I132" s="156"/>
      <c r="J132" s="156"/>
      <c r="K132" s="156"/>
      <c r="L132" s="156"/>
      <c r="M132" s="156"/>
      <c r="N132" s="155"/>
      <c r="O132" s="155"/>
      <c r="P132" s="155"/>
      <c r="Q132" s="155"/>
      <c r="R132" s="156"/>
      <c r="S132" s="156"/>
      <c r="T132" s="156"/>
      <c r="U132" s="156"/>
      <c r="V132" s="156"/>
      <c r="W132" s="156"/>
      <c r="X132" s="156"/>
      <c r="Y132" s="156"/>
      <c r="Z132" s="146"/>
      <c r="AA132" s="146"/>
      <c r="AB132" s="146"/>
      <c r="AC132" s="146"/>
      <c r="AD132" s="146"/>
      <c r="AE132" s="146"/>
      <c r="AF132" s="146"/>
      <c r="AG132" s="146" t="s">
        <v>197</v>
      </c>
      <c r="AH132" s="146">
        <v>0</v>
      </c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3" x14ac:dyDescent="0.2">
      <c r="A133" s="153"/>
      <c r="B133" s="154"/>
      <c r="C133" s="188" t="s">
        <v>332</v>
      </c>
      <c r="D133" s="178"/>
      <c r="E133" s="179">
        <v>5.79E-2</v>
      </c>
      <c r="F133" s="156"/>
      <c r="G133" s="156"/>
      <c r="H133" s="156"/>
      <c r="I133" s="156"/>
      <c r="J133" s="156"/>
      <c r="K133" s="156"/>
      <c r="L133" s="156"/>
      <c r="M133" s="156"/>
      <c r="N133" s="155"/>
      <c r="O133" s="155"/>
      <c r="P133" s="155"/>
      <c r="Q133" s="155"/>
      <c r="R133" s="156"/>
      <c r="S133" s="156"/>
      <c r="T133" s="156"/>
      <c r="U133" s="156"/>
      <c r="V133" s="156"/>
      <c r="W133" s="156"/>
      <c r="X133" s="156"/>
      <c r="Y133" s="156"/>
      <c r="Z133" s="146"/>
      <c r="AA133" s="146"/>
      <c r="AB133" s="146"/>
      <c r="AC133" s="146"/>
      <c r="AD133" s="146"/>
      <c r="AE133" s="146"/>
      <c r="AF133" s="146"/>
      <c r="AG133" s="146" t="s">
        <v>197</v>
      </c>
      <c r="AH133" s="146">
        <v>0</v>
      </c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3" x14ac:dyDescent="0.2">
      <c r="A134" s="153"/>
      <c r="B134" s="154"/>
      <c r="C134" s="188" t="s">
        <v>333</v>
      </c>
      <c r="D134" s="178"/>
      <c r="E134" s="179">
        <v>8.6959999999999996E-2</v>
      </c>
      <c r="F134" s="156"/>
      <c r="G134" s="156"/>
      <c r="H134" s="156"/>
      <c r="I134" s="156"/>
      <c r="J134" s="156"/>
      <c r="K134" s="156"/>
      <c r="L134" s="156"/>
      <c r="M134" s="156"/>
      <c r="N134" s="155"/>
      <c r="O134" s="155"/>
      <c r="P134" s="155"/>
      <c r="Q134" s="155"/>
      <c r="R134" s="156"/>
      <c r="S134" s="156"/>
      <c r="T134" s="156"/>
      <c r="U134" s="156"/>
      <c r="V134" s="156"/>
      <c r="W134" s="156"/>
      <c r="X134" s="156"/>
      <c r="Y134" s="156"/>
      <c r="Z134" s="146"/>
      <c r="AA134" s="146"/>
      <c r="AB134" s="146"/>
      <c r="AC134" s="146"/>
      <c r="AD134" s="146"/>
      <c r="AE134" s="146"/>
      <c r="AF134" s="146"/>
      <c r="AG134" s="146" t="s">
        <v>197</v>
      </c>
      <c r="AH134" s="146">
        <v>0</v>
      </c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x14ac:dyDescent="0.2">
      <c r="A135" s="158" t="s">
        <v>151</v>
      </c>
      <c r="B135" s="159" t="s">
        <v>86</v>
      </c>
      <c r="C135" s="173" t="s">
        <v>87</v>
      </c>
      <c r="D135" s="160"/>
      <c r="E135" s="161"/>
      <c r="F135" s="162"/>
      <c r="G135" s="162">
        <f>SUMIF(AG136:AG141,"&lt;&gt;NOR",G136:G141)</f>
        <v>0</v>
      </c>
      <c r="H135" s="162"/>
      <c r="I135" s="162">
        <f>SUM(I136:I141)</f>
        <v>4507.97</v>
      </c>
      <c r="J135" s="162"/>
      <c r="K135" s="162">
        <f>SUM(K136:K141)</f>
        <v>2865.43</v>
      </c>
      <c r="L135" s="162"/>
      <c r="M135" s="162">
        <f>SUM(M136:M141)</f>
        <v>0</v>
      </c>
      <c r="N135" s="161"/>
      <c r="O135" s="161">
        <f>SUM(O136:O141)</f>
        <v>0.02</v>
      </c>
      <c r="P135" s="161"/>
      <c r="Q135" s="161">
        <f>SUM(Q136:Q141)</f>
        <v>0</v>
      </c>
      <c r="R135" s="162"/>
      <c r="S135" s="162"/>
      <c r="T135" s="163"/>
      <c r="U135" s="157"/>
      <c r="V135" s="157">
        <f>SUM(V136:V141)</f>
        <v>3.9999999999999996</v>
      </c>
      <c r="W135" s="157"/>
      <c r="X135" s="157"/>
      <c r="Y135" s="157"/>
      <c r="AG135" t="s">
        <v>152</v>
      </c>
    </row>
    <row r="136" spans="1:60" outlineLevel="1" x14ac:dyDescent="0.2">
      <c r="A136" s="165">
        <v>42</v>
      </c>
      <c r="B136" s="166" t="s">
        <v>334</v>
      </c>
      <c r="C136" s="174" t="s">
        <v>335</v>
      </c>
      <c r="D136" s="167" t="s">
        <v>195</v>
      </c>
      <c r="E136" s="168">
        <v>9.4939999999999998</v>
      </c>
      <c r="F136" s="169"/>
      <c r="G136" s="170">
        <f>ROUND(E136*F136,2)</f>
        <v>0</v>
      </c>
      <c r="H136" s="169">
        <v>260.01</v>
      </c>
      <c r="I136" s="170">
        <f>ROUND(E136*H136,2)</f>
        <v>2468.5300000000002</v>
      </c>
      <c r="J136" s="169">
        <v>171.99</v>
      </c>
      <c r="K136" s="170">
        <f>ROUND(E136*J136,2)</f>
        <v>1632.87</v>
      </c>
      <c r="L136" s="170">
        <v>21</v>
      </c>
      <c r="M136" s="170">
        <f>G136*(1+L136/100)</f>
        <v>0</v>
      </c>
      <c r="N136" s="168">
        <v>1.58E-3</v>
      </c>
      <c r="O136" s="168">
        <f>ROUND(E136*N136,2)</f>
        <v>0.02</v>
      </c>
      <c r="P136" s="168">
        <v>0</v>
      </c>
      <c r="Q136" s="168">
        <f>ROUND(E136*P136,2)</f>
        <v>0</v>
      </c>
      <c r="R136" s="170"/>
      <c r="S136" s="170" t="s">
        <v>156</v>
      </c>
      <c r="T136" s="171" t="s">
        <v>156</v>
      </c>
      <c r="U136" s="156">
        <v>0.24</v>
      </c>
      <c r="V136" s="156">
        <f>ROUND(E136*U136,2)</f>
        <v>2.2799999999999998</v>
      </c>
      <c r="W136" s="156"/>
      <c r="X136" s="156" t="s">
        <v>191</v>
      </c>
      <c r="Y136" s="156" t="s">
        <v>159</v>
      </c>
      <c r="Z136" s="146"/>
      <c r="AA136" s="146"/>
      <c r="AB136" s="146"/>
      <c r="AC136" s="146"/>
      <c r="AD136" s="146"/>
      <c r="AE136" s="146"/>
      <c r="AF136" s="146"/>
      <c r="AG136" s="146" t="s">
        <v>192</v>
      </c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2" x14ac:dyDescent="0.2">
      <c r="A137" s="153"/>
      <c r="B137" s="154"/>
      <c r="C137" s="188" t="s">
        <v>336</v>
      </c>
      <c r="D137" s="178"/>
      <c r="E137" s="179">
        <v>4</v>
      </c>
      <c r="F137" s="156"/>
      <c r="G137" s="156"/>
      <c r="H137" s="156"/>
      <c r="I137" s="156"/>
      <c r="J137" s="156"/>
      <c r="K137" s="156"/>
      <c r="L137" s="156"/>
      <c r="M137" s="156"/>
      <c r="N137" s="155"/>
      <c r="O137" s="155"/>
      <c r="P137" s="155"/>
      <c r="Q137" s="155"/>
      <c r="R137" s="156"/>
      <c r="S137" s="156"/>
      <c r="T137" s="156"/>
      <c r="U137" s="156"/>
      <c r="V137" s="156"/>
      <c r="W137" s="156"/>
      <c r="X137" s="156"/>
      <c r="Y137" s="156"/>
      <c r="Z137" s="146"/>
      <c r="AA137" s="146"/>
      <c r="AB137" s="146"/>
      <c r="AC137" s="146"/>
      <c r="AD137" s="146"/>
      <c r="AE137" s="146"/>
      <c r="AF137" s="146"/>
      <c r="AG137" s="146" t="s">
        <v>197</v>
      </c>
      <c r="AH137" s="146">
        <v>0</v>
      </c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3" x14ac:dyDescent="0.2">
      <c r="A138" s="153"/>
      <c r="B138" s="154"/>
      <c r="C138" s="188" t="s">
        <v>337</v>
      </c>
      <c r="D138" s="178"/>
      <c r="E138" s="179">
        <v>1.734</v>
      </c>
      <c r="F138" s="156"/>
      <c r="G138" s="156"/>
      <c r="H138" s="156"/>
      <c r="I138" s="156"/>
      <c r="J138" s="156"/>
      <c r="K138" s="156"/>
      <c r="L138" s="156"/>
      <c r="M138" s="156"/>
      <c r="N138" s="155"/>
      <c r="O138" s="155"/>
      <c r="P138" s="155"/>
      <c r="Q138" s="155"/>
      <c r="R138" s="156"/>
      <c r="S138" s="156"/>
      <c r="T138" s="156"/>
      <c r="U138" s="156"/>
      <c r="V138" s="156"/>
      <c r="W138" s="156"/>
      <c r="X138" s="156"/>
      <c r="Y138" s="156"/>
      <c r="Z138" s="146"/>
      <c r="AA138" s="146"/>
      <c r="AB138" s="146"/>
      <c r="AC138" s="146"/>
      <c r="AD138" s="146"/>
      <c r="AE138" s="146"/>
      <c r="AF138" s="146"/>
      <c r="AG138" s="146" t="s">
        <v>197</v>
      </c>
      <c r="AH138" s="146">
        <v>0</v>
      </c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3" x14ac:dyDescent="0.2">
      <c r="A139" s="153"/>
      <c r="B139" s="154"/>
      <c r="C139" s="188" t="s">
        <v>338</v>
      </c>
      <c r="D139" s="178"/>
      <c r="E139" s="179">
        <v>3.76</v>
      </c>
      <c r="F139" s="156"/>
      <c r="G139" s="156"/>
      <c r="H139" s="156"/>
      <c r="I139" s="156"/>
      <c r="J139" s="156"/>
      <c r="K139" s="156"/>
      <c r="L139" s="156"/>
      <c r="M139" s="156"/>
      <c r="N139" s="155"/>
      <c r="O139" s="155"/>
      <c r="P139" s="155"/>
      <c r="Q139" s="155"/>
      <c r="R139" s="156"/>
      <c r="S139" s="156"/>
      <c r="T139" s="156"/>
      <c r="U139" s="156"/>
      <c r="V139" s="156"/>
      <c r="W139" s="156"/>
      <c r="X139" s="156"/>
      <c r="Y139" s="156"/>
      <c r="Z139" s="146"/>
      <c r="AA139" s="146"/>
      <c r="AB139" s="146"/>
      <c r="AC139" s="146"/>
      <c r="AD139" s="146"/>
      <c r="AE139" s="146"/>
      <c r="AF139" s="146"/>
      <c r="AG139" s="146" t="s">
        <v>197</v>
      </c>
      <c r="AH139" s="146">
        <v>0</v>
      </c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ht="22.5" outlineLevel="1" x14ac:dyDescent="0.2">
      <c r="A140" s="180">
        <v>43</v>
      </c>
      <c r="B140" s="181" t="s">
        <v>339</v>
      </c>
      <c r="C140" s="187" t="s">
        <v>340</v>
      </c>
      <c r="D140" s="182" t="s">
        <v>232</v>
      </c>
      <c r="E140" s="183">
        <v>8</v>
      </c>
      <c r="F140" s="184"/>
      <c r="G140" s="185">
        <f>ROUND(E140*F140,2)</f>
        <v>0</v>
      </c>
      <c r="H140" s="184">
        <v>145.66999999999999</v>
      </c>
      <c r="I140" s="185">
        <f>ROUND(E140*H140,2)</f>
        <v>1165.3599999999999</v>
      </c>
      <c r="J140" s="184">
        <v>78.83</v>
      </c>
      <c r="K140" s="185">
        <f>ROUND(E140*J140,2)</f>
        <v>630.64</v>
      </c>
      <c r="L140" s="185">
        <v>21</v>
      </c>
      <c r="M140" s="185">
        <f>G140*(1+L140/100)</f>
        <v>0</v>
      </c>
      <c r="N140" s="183">
        <v>3.2000000000000003E-4</v>
      </c>
      <c r="O140" s="183">
        <f>ROUND(E140*N140,2)</f>
        <v>0</v>
      </c>
      <c r="P140" s="183">
        <v>0</v>
      </c>
      <c r="Q140" s="183">
        <f>ROUND(E140*P140,2)</f>
        <v>0</v>
      </c>
      <c r="R140" s="185"/>
      <c r="S140" s="185" t="s">
        <v>156</v>
      </c>
      <c r="T140" s="186" t="s">
        <v>156</v>
      </c>
      <c r="U140" s="156">
        <v>0.11</v>
      </c>
      <c r="V140" s="156">
        <f>ROUND(E140*U140,2)</f>
        <v>0.88</v>
      </c>
      <c r="W140" s="156"/>
      <c r="X140" s="156" t="s">
        <v>191</v>
      </c>
      <c r="Y140" s="156" t="s">
        <v>159</v>
      </c>
      <c r="Z140" s="146"/>
      <c r="AA140" s="146"/>
      <c r="AB140" s="146"/>
      <c r="AC140" s="146"/>
      <c r="AD140" s="146"/>
      <c r="AE140" s="146"/>
      <c r="AF140" s="146"/>
      <c r="AG140" s="146" t="s">
        <v>192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ht="22.5" outlineLevel="1" x14ac:dyDescent="0.2">
      <c r="A141" s="180">
        <v>44</v>
      </c>
      <c r="B141" s="181" t="s">
        <v>341</v>
      </c>
      <c r="C141" s="187" t="s">
        <v>342</v>
      </c>
      <c r="D141" s="182" t="s">
        <v>232</v>
      </c>
      <c r="E141" s="183">
        <v>6</v>
      </c>
      <c r="F141" s="184"/>
      <c r="G141" s="185">
        <f>ROUND(E141*F141,2)</f>
        <v>0</v>
      </c>
      <c r="H141" s="184">
        <v>145.68</v>
      </c>
      <c r="I141" s="185">
        <f>ROUND(E141*H141,2)</f>
        <v>874.08</v>
      </c>
      <c r="J141" s="184">
        <v>100.32</v>
      </c>
      <c r="K141" s="185">
        <f>ROUND(E141*J141,2)</f>
        <v>601.91999999999996</v>
      </c>
      <c r="L141" s="185">
        <v>21</v>
      </c>
      <c r="M141" s="185">
        <f>G141*(1+L141/100)</f>
        <v>0</v>
      </c>
      <c r="N141" s="183">
        <v>3.2000000000000003E-4</v>
      </c>
      <c r="O141" s="183">
        <f>ROUND(E141*N141,2)</f>
        <v>0</v>
      </c>
      <c r="P141" s="183">
        <v>0</v>
      </c>
      <c r="Q141" s="183">
        <f>ROUND(E141*P141,2)</f>
        <v>0</v>
      </c>
      <c r="R141" s="185"/>
      <c r="S141" s="185" t="s">
        <v>156</v>
      </c>
      <c r="T141" s="186" t="s">
        <v>156</v>
      </c>
      <c r="U141" s="156">
        <v>0.14000000000000001</v>
      </c>
      <c r="V141" s="156">
        <f>ROUND(E141*U141,2)</f>
        <v>0.84</v>
      </c>
      <c r="W141" s="156"/>
      <c r="X141" s="156" t="s">
        <v>191</v>
      </c>
      <c r="Y141" s="156" t="s">
        <v>159</v>
      </c>
      <c r="Z141" s="146"/>
      <c r="AA141" s="146"/>
      <c r="AB141" s="146"/>
      <c r="AC141" s="146"/>
      <c r="AD141" s="146"/>
      <c r="AE141" s="146"/>
      <c r="AF141" s="146"/>
      <c r="AG141" s="146" t="s">
        <v>192</v>
      </c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x14ac:dyDescent="0.2">
      <c r="A142" s="158" t="s">
        <v>151</v>
      </c>
      <c r="B142" s="159" t="s">
        <v>88</v>
      </c>
      <c r="C142" s="173" t="s">
        <v>89</v>
      </c>
      <c r="D142" s="160"/>
      <c r="E142" s="161"/>
      <c r="F142" s="162"/>
      <c r="G142" s="162">
        <f>SUMIF(AG143:AG145,"&lt;&gt;NOR",G143:G145)</f>
        <v>0</v>
      </c>
      <c r="H142" s="162"/>
      <c r="I142" s="162">
        <f>SUM(I143:I145)</f>
        <v>1256.04</v>
      </c>
      <c r="J142" s="162"/>
      <c r="K142" s="162">
        <f>SUM(K143:K145)</f>
        <v>4239.96</v>
      </c>
      <c r="L142" s="162"/>
      <c r="M142" s="162">
        <f>SUM(M143:M145)</f>
        <v>0</v>
      </c>
      <c r="N142" s="161"/>
      <c r="O142" s="161">
        <f>SUM(O143:O145)</f>
        <v>0.01</v>
      </c>
      <c r="P142" s="161"/>
      <c r="Q142" s="161">
        <f>SUM(Q143:Q145)</f>
        <v>0</v>
      </c>
      <c r="R142" s="162"/>
      <c r="S142" s="162"/>
      <c r="T142" s="163"/>
      <c r="U142" s="157"/>
      <c r="V142" s="157">
        <f>SUM(V143:V145)</f>
        <v>5.96</v>
      </c>
      <c r="W142" s="157"/>
      <c r="X142" s="157"/>
      <c r="Y142" s="157"/>
      <c r="AG142" t="s">
        <v>152</v>
      </c>
    </row>
    <row r="143" spans="1:60" ht="22.5" outlineLevel="1" x14ac:dyDescent="0.2">
      <c r="A143" s="165">
        <v>45</v>
      </c>
      <c r="B143" s="166" t="s">
        <v>343</v>
      </c>
      <c r="C143" s="174" t="s">
        <v>344</v>
      </c>
      <c r="D143" s="167" t="s">
        <v>190</v>
      </c>
      <c r="E143" s="168">
        <v>4</v>
      </c>
      <c r="F143" s="169"/>
      <c r="G143" s="170">
        <f>ROUND(E143*F143,2)</f>
        <v>0</v>
      </c>
      <c r="H143" s="169">
        <v>314.01</v>
      </c>
      <c r="I143" s="170">
        <f>ROUND(E143*H143,2)</f>
        <v>1256.04</v>
      </c>
      <c r="J143" s="169">
        <v>1059.99</v>
      </c>
      <c r="K143" s="170">
        <f>ROUND(E143*J143,2)</f>
        <v>4239.96</v>
      </c>
      <c r="L143" s="170">
        <v>21</v>
      </c>
      <c r="M143" s="170">
        <f>G143*(1+L143/100)</f>
        <v>0</v>
      </c>
      <c r="N143" s="168">
        <v>2.4599999999999999E-3</v>
      </c>
      <c r="O143" s="168">
        <f>ROUND(E143*N143,2)</f>
        <v>0.01</v>
      </c>
      <c r="P143" s="168">
        <v>0</v>
      </c>
      <c r="Q143" s="168">
        <f>ROUND(E143*P143,2)</f>
        <v>0</v>
      </c>
      <c r="R143" s="170"/>
      <c r="S143" s="170" t="s">
        <v>156</v>
      </c>
      <c r="T143" s="171" t="s">
        <v>156</v>
      </c>
      <c r="U143" s="156">
        <v>1.49</v>
      </c>
      <c r="V143" s="156">
        <f>ROUND(E143*U143,2)</f>
        <v>5.96</v>
      </c>
      <c r="W143" s="156"/>
      <c r="X143" s="156" t="s">
        <v>191</v>
      </c>
      <c r="Y143" s="156" t="s">
        <v>159</v>
      </c>
      <c r="Z143" s="146"/>
      <c r="AA143" s="146"/>
      <c r="AB143" s="146"/>
      <c r="AC143" s="146"/>
      <c r="AD143" s="146"/>
      <c r="AE143" s="146"/>
      <c r="AF143" s="146"/>
      <c r="AG143" s="146" t="s">
        <v>192</v>
      </c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ht="22.5" outlineLevel="2" x14ac:dyDescent="0.2">
      <c r="A144" s="153"/>
      <c r="B144" s="154"/>
      <c r="C144" s="281" t="s">
        <v>345</v>
      </c>
      <c r="D144" s="282"/>
      <c r="E144" s="282"/>
      <c r="F144" s="282"/>
      <c r="G144" s="282"/>
      <c r="H144" s="156"/>
      <c r="I144" s="156"/>
      <c r="J144" s="156"/>
      <c r="K144" s="156"/>
      <c r="L144" s="156"/>
      <c r="M144" s="156"/>
      <c r="N144" s="155"/>
      <c r="O144" s="155"/>
      <c r="P144" s="155"/>
      <c r="Q144" s="155"/>
      <c r="R144" s="156"/>
      <c r="S144" s="156"/>
      <c r="T144" s="156"/>
      <c r="U144" s="156"/>
      <c r="V144" s="156"/>
      <c r="W144" s="156"/>
      <c r="X144" s="156"/>
      <c r="Y144" s="156"/>
      <c r="Z144" s="146"/>
      <c r="AA144" s="146"/>
      <c r="AB144" s="146"/>
      <c r="AC144" s="146"/>
      <c r="AD144" s="146"/>
      <c r="AE144" s="146"/>
      <c r="AF144" s="146"/>
      <c r="AG144" s="146" t="s">
        <v>162</v>
      </c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72" t="str">
        <f>C144</f>
        <v>Otvor se utěsní minerální vlnou. Prostup i potrubí před a za prostupem je natřeno protipožární stěrkou. Cena obsahuje dodávku požární minerální vlny a požární stěrky.</v>
      </c>
      <c r="BB144" s="146"/>
      <c r="BC144" s="146"/>
      <c r="BD144" s="146"/>
      <c r="BE144" s="146"/>
      <c r="BF144" s="146"/>
      <c r="BG144" s="146"/>
      <c r="BH144" s="146"/>
    </row>
    <row r="145" spans="1:60" outlineLevel="3" x14ac:dyDescent="0.2">
      <c r="A145" s="153"/>
      <c r="B145" s="154"/>
      <c r="C145" s="283" t="s">
        <v>346</v>
      </c>
      <c r="D145" s="284"/>
      <c r="E145" s="284"/>
      <c r="F145" s="284"/>
      <c r="G145" s="284"/>
      <c r="H145" s="156"/>
      <c r="I145" s="156"/>
      <c r="J145" s="156"/>
      <c r="K145" s="156"/>
      <c r="L145" s="156"/>
      <c r="M145" s="156"/>
      <c r="N145" s="155"/>
      <c r="O145" s="155"/>
      <c r="P145" s="155"/>
      <c r="Q145" s="155"/>
      <c r="R145" s="156"/>
      <c r="S145" s="156"/>
      <c r="T145" s="156"/>
      <c r="U145" s="156"/>
      <c r="V145" s="156"/>
      <c r="W145" s="156"/>
      <c r="X145" s="156"/>
      <c r="Y145" s="156"/>
      <c r="Z145" s="146"/>
      <c r="AA145" s="146"/>
      <c r="AB145" s="146"/>
      <c r="AC145" s="146"/>
      <c r="AD145" s="146"/>
      <c r="AE145" s="146"/>
      <c r="AF145" s="146"/>
      <c r="AG145" s="146" t="s">
        <v>162</v>
      </c>
      <c r="AH145" s="146"/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x14ac:dyDescent="0.2">
      <c r="A146" s="158" t="s">
        <v>151</v>
      </c>
      <c r="B146" s="159" t="s">
        <v>90</v>
      </c>
      <c r="C146" s="173" t="s">
        <v>91</v>
      </c>
      <c r="D146" s="160"/>
      <c r="E146" s="161"/>
      <c r="F146" s="162"/>
      <c r="G146" s="162">
        <f>SUMIF(AG147:AG153,"&lt;&gt;NOR",G147:G153)</f>
        <v>0</v>
      </c>
      <c r="H146" s="162"/>
      <c r="I146" s="162">
        <f>SUM(I147:I153)</f>
        <v>1133.52</v>
      </c>
      <c r="J146" s="162"/>
      <c r="K146" s="162">
        <f>SUM(K147:K153)</f>
        <v>12684.48</v>
      </c>
      <c r="L146" s="162"/>
      <c r="M146" s="162">
        <f>SUM(M147:M153)</f>
        <v>0</v>
      </c>
      <c r="N146" s="161"/>
      <c r="O146" s="161">
        <f>SUM(O147:O153)</f>
        <v>0</v>
      </c>
      <c r="P146" s="161"/>
      <c r="Q146" s="161">
        <f>SUM(Q147:Q153)</f>
        <v>0</v>
      </c>
      <c r="R146" s="162"/>
      <c r="S146" s="162"/>
      <c r="T146" s="163"/>
      <c r="U146" s="157"/>
      <c r="V146" s="157">
        <f>SUM(V147:V153)</f>
        <v>3.74</v>
      </c>
      <c r="W146" s="157"/>
      <c r="X146" s="157"/>
      <c r="Y146" s="157"/>
      <c r="AG146" t="s">
        <v>152</v>
      </c>
    </row>
    <row r="147" spans="1:60" outlineLevel="1" x14ac:dyDescent="0.2">
      <c r="A147" s="180">
        <v>46</v>
      </c>
      <c r="B147" s="181" t="s">
        <v>347</v>
      </c>
      <c r="C147" s="187" t="s">
        <v>348</v>
      </c>
      <c r="D147" s="182" t="s">
        <v>232</v>
      </c>
      <c r="E147" s="183">
        <v>6</v>
      </c>
      <c r="F147" s="184"/>
      <c r="G147" s="185">
        <f>ROUND(E147*F147,2)</f>
        <v>0</v>
      </c>
      <c r="H147" s="184">
        <v>96.69</v>
      </c>
      <c r="I147" s="185">
        <f>ROUND(E147*H147,2)</f>
        <v>580.14</v>
      </c>
      <c r="J147" s="184">
        <v>257.31</v>
      </c>
      <c r="K147" s="185">
        <f>ROUND(E147*J147,2)</f>
        <v>1543.86</v>
      </c>
      <c r="L147" s="185">
        <v>21</v>
      </c>
      <c r="M147" s="185">
        <f>G147*(1+L147/100)</f>
        <v>0</v>
      </c>
      <c r="N147" s="183">
        <v>4.8000000000000001E-4</v>
      </c>
      <c r="O147" s="183">
        <f>ROUND(E147*N147,2)</f>
        <v>0</v>
      </c>
      <c r="P147" s="183">
        <v>0</v>
      </c>
      <c r="Q147" s="183">
        <f>ROUND(E147*P147,2)</f>
        <v>0</v>
      </c>
      <c r="R147" s="185"/>
      <c r="S147" s="185" t="s">
        <v>156</v>
      </c>
      <c r="T147" s="186" t="s">
        <v>156</v>
      </c>
      <c r="U147" s="156">
        <v>0.35899999999999999</v>
      </c>
      <c r="V147" s="156">
        <f>ROUND(E147*U147,2)</f>
        <v>2.15</v>
      </c>
      <c r="W147" s="156"/>
      <c r="X147" s="156" t="s">
        <v>191</v>
      </c>
      <c r="Y147" s="156" t="s">
        <v>159</v>
      </c>
      <c r="Z147" s="146"/>
      <c r="AA147" s="146"/>
      <c r="AB147" s="146"/>
      <c r="AC147" s="146"/>
      <c r="AD147" s="146"/>
      <c r="AE147" s="146"/>
      <c r="AF147" s="146"/>
      <c r="AG147" s="146" t="s">
        <v>192</v>
      </c>
      <c r="AH147" s="146"/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outlineLevel="1" x14ac:dyDescent="0.2">
      <c r="A148" s="165">
        <v>47</v>
      </c>
      <c r="B148" s="166" t="s">
        <v>349</v>
      </c>
      <c r="C148" s="174" t="s">
        <v>350</v>
      </c>
      <c r="D148" s="167" t="s">
        <v>232</v>
      </c>
      <c r="E148" s="168">
        <v>2</v>
      </c>
      <c r="F148" s="169"/>
      <c r="G148" s="170">
        <f>ROUND(E148*F148,2)</f>
        <v>0</v>
      </c>
      <c r="H148" s="169">
        <v>276.69</v>
      </c>
      <c r="I148" s="170">
        <f>ROUND(E148*H148,2)</f>
        <v>553.38</v>
      </c>
      <c r="J148" s="169">
        <v>570.30999999999995</v>
      </c>
      <c r="K148" s="170">
        <f>ROUND(E148*J148,2)</f>
        <v>1140.6199999999999</v>
      </c>
      <c r="L148" s="170">
        <v>21</v>
      </c>
      <c r="M148" s="170">
        <f>G148*(1+L148/100)</f>
        <v>0</v>
      </c>
      <c r="N148" s="168">
        <v>1.33E-3</v>
      </c>
      <c r="O148" s="168">
        <f>ROUND(E148*N148,2)</f>
        <v>0</v>
      </c>
      <c r="P148" s="168">
        <v>0</v>
      </c>
      <c r="Q148" s="168">
        <f>ROUND(E148*P148,2)</f>
        <v>0</v>
      </c>
      <c r="R148" s="170"/>
      <c r="S148" s="170" t="s">
        <v>156</v>
      </c>
      <c r="T148" s="171" t="s">
        <v>156</v>
      </c>
      <c r="U148" s="156">
        <v>0.79700000000000004</v>
      </c>
      <c r="V148" s="156">
        <f>ROUND(E148*U148,2)</f>
        <v>1.59</v>
      </c>
      <c r="W148" s="156"/>
      <c r="X148" s="156" t="s">
        <v>191</v>
      </c>
      <c r="Y148" s="156" t="s">
        <v>159</v>
      </c>
      <c r="Z148" s="146"/>
      <c r="AA148" s="146"/>
      <c r="AB148" s="146"/>
      <c r="AC148" s="146"/>
      <c r="AD148" s="146"/>
      <c r="AE148" s="146"/>
      <c r="AF148" s="146"/>
      <c r="AG148" s="146" t="s">
        <v>192</v>
      </c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outlineLevel="2" x14ac:dyDescent="0.2">
      <c r="A149" s="153"/>
      <c r="B149" s="154"/>
      <c r="C149" s="281" t="s">
        <v>351</v>
      </c>
      <c r="D149" s="282"/>
      <c r="E149" s="282"/>
      <c r="F149" s="282"/>
      <c r="G149" s="282"/>
      <c r="H149" s="156"/>
      <c r="I149" s="156"/>
      <c r="J149" s="156"/>
      <c r="K149" s="156"/>
      <c r="L149" s="156"/>
      <c r="M149" s="156"/>
      <c r="N149" s="155"/>
      <c r="O149" s="155"/>
      <c r="P149" s="155"/>
      <c r="Q149" s="155"/>
      <c r="R149" s="156"/>
      <c r="S149" s="156"/>
      <c r="T149" s="156"/>
      <c r="U149" s="156"/>
      <c r="V149" s="156"/>
      <c r="W149" s="156"/>
      <c r="X149" s="156"/>
      <c r="Y149" s="156"/>
      <c r="Z149" s="146"/>
      <c r="AA149" s="146"/>
      <c r="AB149" s="146"/>
      <c r="AC149" s="146"/>
      <c r="AD149" s="146"/>
      <c r="AE149" s="146"/>
      <c r="AF149" s="146"/>
      <c r="AG149" s="146" t="s">
        <v>162</v>
      </c>
      <c r="AH149" s="146"/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</row>
    <row r="150" spans="1:60" outlineLevel="3" x14ac:dyDescent="0.2">
      <c r="A150" s="153"/>
      <c r="B150" s="154"/>
      <c r="C150" s="283" t="s">
        <v>352</v>
      </c>
      <c r="D150" s="284"/>
      <c r="E150" s="284"/>
      <c r="F150" s="284"/>
      <c r="G150" s="284"/>
      <c r="H150" s="156"/>
      <c r="I150" s="156"/>
      <c r="J150" s="156"/>
      <c r="K150" s="156"/>
      <c r="L150" s="156"/>
      <c r="M150" s="156"/>
      <c r="N150" s="155"/>
      <c r="O150" s="155"/>
      <c r="P150" s="155"/>
      <c r="Q150" s="155"/>
      <c r="R150" s="156"/>
      <c r="S150" s="156"/>
      <c r="T150" s="156"/>
      <c r="U150" s="156"/>
      <c r="V150" s="156"/>
      <c r="W150" s="156"/>
      <c r="X150" s="156"/>
      <c r="Y150" s="156"/>
      <c r="Z150" s="146"/>
      <c r="AA150" s="146"/>
      <c r="AB150" s="146"/>
      <c r="AC150" s="146"/>
      <c r="AD150" s="146"/>
      <c r="AE150" s="146"/>
      <c r="AF150" s="146"/>
      <c r="AG150" s="146" t="s">
        <v>162</v>
      </c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outlineLevel="1" x14ac:dyDescent="0.2">
      <c r="A151" s="165">
        <v>48</v>
      </c>
      <c r="B151" s="166" t="s">
        <v>353</v>
      </c>
      <c r="C151" s="174" t="s">
        <v>354</v>
      </c>
      <c r="D151" s="167" t="s">
        <v>355</v>
      </c>
      <c r="E151" s="168">
        <v>1</v>
      </c>
      <c r="F151" s="169"/>
      <c r="G151" s="170">
        <f>ROUND(E151*F151,2)</f>
        <v>0</v>
      </c>
      <c r="H151" s="169">
        <v>0</v>
      </c>
      <c r="I151" s="170">
        <f>ROUND(E151*H151,2)</f>
        <v>0</v>
      </c>
      <c r="J151" s="169">
        <v>10000</v>
      </c>
      <c r="K151" s="170">
        <f>ROUND(E151*J151,2)</f>
        <v>10000</v>
      </c>
      <c r="L151" s="170">
        <v>21</v>
      </c>
      <c r="M151" s="170">
        <f>G151*(1+L151/100)</f>
        <v>0</v>
      </c>
      <c r="N151" s="168">
        <v>0</v>
      </c>
      <c r="O151" s="168">
        <f>ROUND(E151*N151,2)</f>
        <v>0</v>
      </c>
      <c r="P151" s="168">
        <v>0</v>
      </c>
      <c r="Q151" s="168">
        <f>ROUND(E151*P151,2)</f>
        <v>0</v>
      </c>
      <c r="R151" s="170"/>
      <c r="S151" s="170" t="s">
        <v>356</v>
      </c>
      <c r="T151" s="171" t="s">
        <v>157</v>
      </c>
      <c r="U151" s="156">
        <v>0</v>
      </c>
      <c r="V151" s="156">
        <f>ROUND(E151*U151,2)</f>
        <v>0</v>
      </c>
      <c r="W151" s="156"/>
      <c r="X151" s="156" t="s">
        <v>191</v>
      </c>
      <c r="Y151" s="156" t="s">
        <v>159</v>
      </c>
      <c r="Z151" s="146"/>
      <c r="AA151" s="146"/>
      <c r="AB151" s="146"/>
      <c r="AC151" s="146"/>
      <c r="AD151" s="146"/>
      <c r="AE151" s="146"/>
      <c r="AF151" s="146"/>
      <c r="AG151" s="146" t="s">
        <v>192</v>
      </c>
      <c r="AH151" s="146"/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2" x14ac:dyDescent="0.2">
      <c r="A152" s="153"/>
      <c r="B152" s="154"/>
      <c r="C152" s="281" t="s">
        <v>612</v>
      </c>
      <c r="D152" s="282"/>
      <c r="E152" s="282"/>
      <c r="F152" s="282"/>
      <c r="G152" s="282"/>
      <c r="H152" s="156"/>
      <c r="I152" s="156"/>
      <c r="J152" s="156"/>
      <c r="K152" s="156"/>
      <c r="L152" s="156"/>
      <c r="M152" s="156"/>
      <c r="N152" s="155"/>
      <c r="O152" s="155"/>
      <c r="P152" s="155"/>
      <c r="Q152" s="155"/>
      <c r="R152" s="156"/>
      <c r="S152" s="156"/>
      <c r="T152" s="156"/>
      <c r="U152" s="156"/>
      <c r="V152" s="156"/>
      <c r="W152" s="156"/>
      <c r="X152" s="156"/>
      <c r="Y152" s="156"/>
      <c r="Z152" s="146"/>
      <c r="AA152" s="146"/>
      <c r="AB152" s="146"/>
      <c r="AC152" s="146"/>
      <c r="AD152" s="146"/>
      <c r="AE152" s="146"/>
      <c r="AF152" s="146"/>
      <c r="AG152" s="146" t="s">
        <v>162</v>
      </c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outlineLevel="3" x14ac:dyDescent="0.2">
      <c r="A153" s="153"/>
      <c r="B153" s="154"/>
      <c r="C153" s="283" t="s">
        <v>357</v>
      </c>
      <c r="D153" s="284"/>
      <c r="E153" s="284"/>
      <c r="F153" s="284"/>
      <c r="G153" s="284"/>
      <c r="H153" s="156"/>
      <c r="I153" s="156"/>
      <c r="J153" s="156"/>
      <c r="K153" s="156"/>
      <c r="L153" s="156"/>
      <c r="M153" s="156"/>
      <c r="N153" s="155"/>
      <c r="O153" s="155"/>
      <c r="P153" s="155"/>
      <c r="Q153" s="155"/>
      <c r="R153" s="156"/>
      <c r="S153" s="156"/>
      <c r="T153" s="156"/>
      <c r="U153" s="156"/>
      <c r="V153" s="156"/>
      <c r="W153" s="156"/>
      <c r="X153" s="156"/>
      <c r="Y153" s="156"/>
      <c r="Z153" s="146"/>
      <c r="AA153" s="146"/>
      <c r="AB153" s="146"/>
      <c r="AC153" s="146"/>
      <c r="AD153" s="146"/>
      <c r="AE153" s="146"/>
      <c r="AF153" s="146"/>
      <c r="AG153" s="146" t="s">
        <v>162</v>
      </c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x14ac:dyDescent="0.2">
      <c r="A154" s="158" t="s">
        <v>151</v>
      </c>
      <c r="B154" s="159" t="s">
        <v>92</v>
      </c>
      <c r="C154" s="173" t="s">
        <v>93</v>
      </c>
      <c r="D154" s="160"/>
      <c r="E154" s="161"/>
      <c r="F154" s="162"/>
      <c r="G154" s="162">
        <f>SUMIF(AG155:AG158,"&lt;&gt;NOR",G155:G158)</f>
        <v>0</v>
      </c>
      <c r="H154" s="162"/>
      <c r="I154" s="162">
        <f>SUM(I155:I158)</f>
        <v>15845.1</v>
      </c>
      <c r="J154" s="162"/>
      <c r="K154" s="162">
        <f>SUM(K155:K158)</f>
        <v>8342.9</v>
      </c>
      <c r="L154" s="162"/>
      <c r="M154" s="162">
        <f>SUM(M155:M158)</f>
        <v>0</v>
      </c>
      <c r="N154" s="161"/>
      <c r="O154" s="161">
        <f>SUM(O155:O158)</f>
        <v>0.01</v>
      </c>
      <c r="P154" s="161"/>
      <c r="Q154" s="161">
        <f>SUM(Q155:Q158)</f>
        <v>0.04</v>
      </c>
      <c r="R154" s="162"/>
      <c r="S154" s="162"/>
      <c r="T154" s="163"/>
      <c r="U154" s="157"/>
      <c r="V154" s="157">
        <f>SUM(V155:V158)</f>
        <v>12.370000000000001</v>
      </c>
      <c r="W154" s="157"/>
      <c r="X154" s="157"/>
      <c r="Y154" s="157"/>
      <c r="AG154" t="s">
        <v>152</v>
      </c>
    </row>
    <row r="155" spans="1:60" outlineLevel="1" x14ac:dyDescent="0.2">
      <c r="A155" s="180">
        <v>49</v>
      </c>
      <c r="B155" s="181" t="s">
        <v>358</v>
      </c>
      <c r="C155" s="187" t="s">
        <v>359</v>
      </c>
      <c r="D155" s="182" t="s">
        <v>232</v>
      </c>
      <c r="E155" s="183">
        <v>20</v>
      </c>
      <c r="F155" s="184"/>
      <c r="G155" s="185">
        <f>ROUND(E155*F155,2)</f>
        <v>0</v>
      </c>
      <c r="H155" s="184">
        <v>0</v>
      </c>
      <c r="I155" s="185">
        <f>ROUND(E155*H155,2)</f>
        <v>0</v>
      </c>
      <c r="J155" s="184">
        <v>97.9</v>
      </c>
      <c r="K155" s="185">
        <f>ROUND(E155*J155,2)</f>
        <v>1958</v>
      </c>
      <c r="L155" s="185">
        <v>21</v>
      </c>
      <c r="M155" s="185">
        <f>G155*(1+L155/100)</f>
        <v>0</v>
      </c>
      <c r="N155" s="183">
        <v>0</v>
      </c>
      <c r="O155" s="183">
        <f>ROUND(E155*N155,2)</f>
        <v>0</v>
      </c>
      <c r="P155" s="183">
        <v>2.1299999999999999E-3</v>
      </c>
      <c r="Q155" s="183">
        <f>ROUND(E155*P155,2)</f>
        <v>0.04</v>
      </c>
      <c r="R155" s="185"/>
      <c r="S155" s="185" t="s">
        <v>156</v>
      </c>
      <c r="T155" s="186" t="s">
        <v>156</v>
      </c>
      <c r="U155" s="156">
        <v>0.17299999999999999</v>
      </c>
      <c r="V155" s="156">
        <f>ROUND(E155*U155,2)</f>
        <v>3.46</v>
      </c>
      <c r="W155" s="156"/>
      <c r="X155" s="156" t="s">
        <v>191</v>
      </c>
      <c r="Y155" s="156" t="s">
        <v>159</v>
      </c>
      <c r="Z155" s="146"/>
      <c r="AA155" s="146"/>
      <c r="AB155" s="146"/>
      <c r="AC155" s="146"/>
      <c r="AD155" s="146"/>
      <c r="AE155" s="146"/>
      <c r="AF155" s="146"/>
      <c r="AG155" s="146" t="s">
        <v>192</v>
      </c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ht="33.75" outlineLevel="1" x14ac:dyDescent="0.2">
      <c r="A156" s="165">
        <v>50</v>
      </c>
      <c r="B156" s="166" t="s">
        <v>360</v>
      </c>
      <c r="C156" s="174" t="s">
        <v>361</v>
      </c>
      <c r="D156" s="167" t="s">
        <v>232</v>
      </c>
      <c r="E156" s="168">
        <v>30</v>
      </c>
      <c r="F156" s="169"/>
      <c r="G156" s="170">
        <f>ROUND(E156*F156,2)</f>
        <v>0</v>
      </c>
      <c r="H156" s="169">
        <v>528.16999999999996</v>
      </c>
      <c r="I156" s="170">
        <f>ROUND(E156*H156,2)</f>
        <v>15845.1</v>
      </c>
      <c r="J156" s="169">
        <v>212.83</v>
      </c>
      <c r="K156" s="170">
        <f>ROUND(E156*J156,2)</f>
        <v>6384.9</v>
      </c>
      <c r="L156" s="170">
        <v>21</v>
      </c>
      <c r="M156" s="170">
        <f>G156*(1+L156/100)</f>
        <v>0</v>
      </c>
      <c r="N156" s="168">
        <v>4.0000000000000002E-4</v>
      </c>
      <c r="O156" s="168">
        <f>ROUND(E156*N156,2)</f>
        <v>0.01</v>
      </c>
      <c r="P156" s="168">
        <v>0</v>
      </c>
      <c r="Q156" s="168">
        <f>ROUND(E156*P156,2)</f>
        <v>0</v>
      </c>
      <c r="R156" s="170"/>
      <c r="S156" s="170" t="s">
        <v>156</v>
      </c>
      <c r="T156" s="171" t="s">
        <v>156</v>
      </c>
      <c r="U156" s="156">
        <v>0.29699999999999999</v>
      </c>
      <c r="V156" s="156">
        <f>ROUND(E156*U156,2)</f>
        <v>8.91</v>
      </c>
      <c r="W156" s="156"/>
      <c r="X156" s="156" t="s">
        <v>191</v>
      </c>
      <c r="Y156" s="156" t="s">
        <v>159</v>
      </c>
      <c r="Z156" s="146"/>
      <c r="AA156" s="146"/>
      <c r="AB156" s="146"/>
      <c r="AC156" s="146"/>
      <c r="AD156" s="146"/>
      <c r="AE156" s="146"/>
      <c r="AF156" s="146"/>
      <c r="AG156" s="146" t="s">
        <v>192</v>
      </c>
      <c r="AH156" s="146"/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</row>
    <row r="157" spans="1:60" outlineLevel="2" x14ac:dyDescent="0.2">
      <c r="A157" s="153"/>
      <c r="B157" s="154"/>
      <c r="C157" s="281" t="s">
        <v>346</v>
      </c>
      <c r="D157" s="282"/>
      <c r="E157" s="282"/>
      <c r="F157" s="282"/>
      <c r="G157" s="282"/>
      <c r="H157" s="156"/>
      <c r="I157" s="156"/>
      <c r="J157" s="156"/>
      <c r="K157" s="156"/>
      <c r="L157" s="156"/>
      <c r="M157" s="156"/>
      <c r="N157" s="155"/>
      <c r="O157" s="155"/>
      <c r="P157" s="155"/>
      <c r="Q157" s="155"/>
      <c r="R157" s="156"/>
      <c r="S157" s="156"/>
      <c r="T157" s="156"/>
      <c r="U157" s="156"/>
      <c r="V157" s="156"/>
      <c r="W157" s="156"/>
      <c r="X157" s="156"/>
      <c r="Y157" s="156"/>
      <c r="Z157" s="146"/>
      <c r="AA157" s="146"/>
      <c r="AB157" s="146"/>
      <c r="AC157" s="146"/>
      <c r="AD157" s="146"/>
      <c r="AE157" s="146"/>
      <c r="AF157" s="146"/>
      <c r="AG157" s="146" t="s">
        <v>162</v>
      </c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3" x14ac:dyDescent="0.2">
      <c r="A158" s="153"/>
      <c r="B158" s="154"/>
      <c r="C158" s="283" t="s">
        <v>362</v>
      </c>
      <c r="D158" s="284"/>
      <c r="E158" s="284"/>
      <c r="F158" s="284"/>
      <c r="G158" s="284"/>
      <c r="H158" s="156"/>
      <c r="I158" s="156"/>
      <c r="J158" s="156"/>
      <c r="K158" s="156"/>
      <c r="L158" s="156"/>
      <c r="M158" s="156"/>
      <c r="N158" s="155"/>
      <c r="O158" s="155"/>
      <c r="P158" s="155"/>
      <c r="Q158" s="155"/>
      <c r="R158" s="156"/>
      <c r="S158" s="156"/>
      <c r="T158" s="156"/>
      <c r="U158" s="156"/>
      <c r="V158" s="156"/>
      <c r="W158" s="156"/>
      <c r="X158" s="156"/>
      <c r="Y158" s="156"/>
      <c r="Z158" s="146"/>
      <c r="AA158" s="146"/>
      <c r="AB158" s="146"/>
      <c r="AC158" s="146"/>
      <c r="AD158" s="146"/>
      <c r="AE158" s="146"/>
      <c r="AF158" s="146"/>
      <c r="AG158" s="146" t="s">
        <v>162</v>
      </c>
      <c r="AH158" s="146"/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x14ac:dyDescent="0.2">
      <c r="A159" s="158" t="s">
        <v>151</v>
      </c>
      <c r="B159" s="159" t="s">
        <v>94</v>
      </c>
      <c r="C159" s="173" t="s">
        <v>95</v>
      </c>
      <c r="D159" s="160"/>
      <c r="E159" s="161"/>
      <c r="F159" s="162"/>
      <c r="G159" s="162">
        <f>SUMIF(AG160:AG178,"&lt;&gt;NOR",G160:G178)</f>
        <v>0</v>
      </c>
      <c r="H159" s="162"/>
      <c r="I159" s="162">
        <f>SUM(I160:I178)</f>
        <v>32075.59</v>
      </c>
      <c r="J159" s="162"/>
      <c r="K159" s="162">
        <f>SUM(K160:K178)</f>
        <v>8322.85</v>
      </c>
      <c r="L159" s="162"/>
      <c r="M159" s="162">
        <f>SUM(M160:M178)</f>
        <v>0</v>
      </c>
      <c r="N159" s="161"/>
      <c r="O159" s="161">
        <f>SUM(O160:O178)</f>
        <v>6.9999999999999993E-2</v>
      </c>
      <c r="P159" s="161"/>
      <c r="Q159" s="161">
        <f>SUM(Q160:Q178)</f>
        <v>0.11</v>
      </c>
      <c r="R159" s="162"/>
      <c r="S159" s="162"/>
      <c r="T159" s="163"/>
      <c r="U159" s="157"/>
      <c r="V159" s="157">
        <f>SUM(V160:V178)</f>
        <v>13.239999999999998</v>
      </c>
      <c r="W159" s="157"/>
      <c r="X159" s="157"/>
      <c r="Y159" s="157"/>
      <c r="AG159" t="s">
        <v>152</v>
      </c>
    </row>
    <row r="160" spans="1:60" outlineLevel="1" x14ac:dyDescent="0.2">
      <c r="A160" s="180">
        <v>51</v>
      </c>
      <c r="B160" s="181" t="s">
        <v>363</v>
      </c>
      <c r="C160" s="187" t="s">
        <v>364</v>
      </c>
      <c r="D160" s="182" t="s">
        <v>355</v>
      </c>
      <c r="E160" s="183">
        <v>1</v>
      </c>
      <c r="F160" s="184"/>
      <c r="G160" s="185">
        <f>ROUND(E160*F160,2)</f>
        <v>0</v>
      </c>
      <c r="H160" s="184">
        <v>0</v>
      </c>
      <c r="I160" s="185">
        <f>ROUND(E160*H160,2)</f>
        <v>0</v>
      </c>
      <c r="J160" s="184">
        <v>334</v>
      </c>
      <c r="K160" s="185">
        <f>ROUND(E160*J160,2)</f>
        <v>334</v>
      </c>
      <c r="L160" s="185">
        <v>21</v>
      </c>
      <c r="M160" s="185">
        <f>G160*(1+L160/100)</f>
        <v>0</v>
      </c>
      <c r="N160" s="183">
        <v>0</v>
      </c>
      <c r="O160" s="183">
        <f>ROUND(E160*N160,2)</f>
        <v>0</v>
      </c>
      <c r="P160" s="183">
        <v>1.933E-2</v>
      </c>
      <c r="Q160" s="183">
        <f>ROUND(E160*P160,2)</f>
        <v>0.02</v>
      </c>
      <c r="R160" s="185"/>
      <c r="S160" s="185" t="s">
        <v>156</v>
      </c>
      <c r="T160" s="186" t="s">
        <v>156</v>
      </c>
      <c r="U160" s="156">
        <v>0.59</v>
      </c>
      <c r="V160" s="156">
        <f>ROUND(E160*U160,2)</f>
        <v>0.59</v>
      </c>
      <c r="W160" s="156"/>
      <c r="X160" s="156" t="s">
        <v>191</v>
      </c>
      <c r="Y160" s="156" t="s">
        <v>159</v>
      </c>
      <c r="Z160" s="146"/>
      <c r="AA160" s="146"/>
      <c r="AB160" s="146"/>
      <c r="AC160" s="146"/>
      <c r="AD160" s="146"/>
      <c r="AE160" s="146"/>
      <c r="AF160" s="146"/>
      <c r="AG160" s="146" t="s">
        <v>192</v>
      </c>
      <c r="AH160" s="146"/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1" x14ac:dyDescent="0.2">
      <c r="A161" s="165">
        <v>52</v>
      </c>
      <c r="B161" s="166" t="s">
        <v>365</v>
      </c>
      <c r="C161" s="174" t="s">
        <v>366</v>
      </c>
      <c r="D161" s="167" t="s">
        <v>355</v>
      </c>
      <c r="E161" s="168">
        <v>1</v>
      </c>
      <c r="F161" s="169"/>
      <c r="G161" s="170">
        <f>ROUND(E161*F161,2)</f>
        <v>0</v>
      </c>
      <c r="H161" s="169">
        <v>171.81</v>
      </c>
      <c r="I161" s="170">
        <f>ROUND(E161*H161,2)</f>
        <v>171.81</v>
      </c>
      <c r="J161" s="169">
        <v>1080.19</v>
      </c>
      <c r="K161" s="170">
        <f>ROUND(E161*J161,2)</f>
        <v>1080.19</v>
      </c>
      <c r="L161" s="170">
        <v>21</v>
      </c>
      <c r="M161" s="170">
        <f>G161*(1+L161/100)</f>
        <v>0</v>
      </c>
      <c r="N161" s="168">
        <v>1.41E-3</v>
      </c>
      <c r="O161" s="168">
        <f>ROUND(E161*N161,2)</f>
        <v>0</v>
      </c>
      <c r="P161" s="168">
        <v>0</v>
      </c>
      <c r="Q161" s="168">
        <f>ROUND(E161*P161,2)</f>
        <v>0</v>
      </c>
      <c r="R161" s="170"/>
      <c r="S161" s="170" t="s">
        <v>156</v>
      </c>
      <c r="T161" s="171" t="s">
        <v>156</v>
      </c>
      <c r="U161" s="156">
        <v>1.575</v>
      </c>
      <c r="V161" s="156">
        <f>ROUND(E161*U161,2)</f>
        <v>1.58</v>
      </c>
      <c r="W161" s="156"/>
      <c r="X161" s="156" t="s">
        <v>191</v>
      </c>
      <c r="Y161" s="156" t="s">
        <v>159</v>
      </c>
      <c r="Z161" s="146"/>
      <c r="AA161" s="146"/>
      <c r="AB161" s="146"/>
      <c r="AC161" s="146"/>
      <c r="AD161" s="146"/>
      <c r="AE161" s="146"/>
      <c r="AF161" s="146"/>
      <c r="AG161" s="146" t="s">
        <v>192</v>
      </c>
      <c r="AH161" s="146"/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outlineLevel="2" x14ac:dyDescent="0.2">
      <c r="A162" s="153"/>
      <c r="B162" s="154"/>
      <c r="C162" s="281" t="s">
        <v>367</v>
      </c>
      <c r="D162" s="282"/>
      <c r="E162" s="282"/>
      <c r="F162" s="282"/>
      <c r="G162" s="282"/>
      <c r="H162" s="156"/>
      <c r="I162" s="156"/>
      <c r="J162" s="156"/>
      <c r="K162" s="156"/>
      <c r="L162" s="156"/>
      <c r="M162" s="156"/>
      <c r="N162" s="155"/>
      <c r="O162" s="155"/>
      <c r="P162" s="155"/>
      <c r="Q162" s="155"/>
      <c r="R162" s="156"/>
      <c r="S162" s="156"/>
      <c r="T162" s="156"/>
      <c r="U162" s="156"/>
      <c r="V162" s="156"/>
      <c r="W162" s="156"/>
      <c r="X162" s="156"/>
      <c r="Y162" s="156"/>
      <c r="Z162" s="146"/>
      <c r="AA162" s="146"/>
      <c r="AB162" s="146"/>
      <c r="AC162" s="146"/>
      <c r="AD162" s="146"/>
      <c r="AE162" s="146"/>
      <c r="AF162" s="146"/>
      <c r="AG162" s="146" t="s">
        <v>162</v>
      </c>
      <c r="AH162" s="146"/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outlineLevel="1" x14ac:dyDescent="0.2">
      <c r="A163" s="180">
        <v>53</v>
      </c>
      <c r="B163" s="181" t="s">
        <v>368</v>
      </c>
      <c r="C163" s="187" t="s">
        <v>369</v>
      </c>
      <c r="D163" s="182" t="s">
        <v>355</v>
      </c>
      <c r="E163" s="183">
        <v>1</v>
      </c>
      <c r="F163" s="184"/>
      <c r="G163" s="185">
        <f t="shared" ref="G163:G170" si="0">ROUND(E163*F163,2)</f>
        <v>0</v>
      </c>
      <c r="H163" s="184">
        <v>605.83000000000004</v>
      </c>
      <c r="I163" s="185">
        <f t="shared" ref="I163:I170" si="1">ROUND(E163*H163,2)</f>
        <v>605.83000000000004</v>
      </c>
      <c r="J163" s="184">
        <v>1864.17</v>
      </c>
      <c r="K163" s="185">
        <f t="shared" ref="K163:K170" si="2">ROUND(E163*J163,2)</f>
        <v>1864.17</v>
      </c>
      <c r="L163" s="185">
        <v>21</v>
      </c>
      <c r="M163" s="185">
        <f t="shared" ref="M163:M170" si="3">G163*(1+L163/100)</f>
        <v>0</v>
      </c>
      <c r="N163" s="183">
        <v>6.2E-4</v>
      </c>
      <c r="O163" s="183">
        <f t="shared" ref="O163:O170" si="4">ROUND(E163*N163,2)</f>
        <v>0</v>
      </c>
      <c r="P163" s="183">
        <v>0</v>
      </c>
      <c r="Q163" s="183">
        <f t="shared" ref="Q163:Q170" si="5">ROUND(E163*P163,2)</f>
        <v>0</v>
      </c>
      <c r="R163" s="185"/>
      <c r="S163" s="185" t="s">
        <v>156</v>
      </c>
      <c r="T163" s="186" t="s">
        <v>156</v>
      </c>
      <c r="U163" s="156">
        <v>2.6</v>
      </c>
      <c r="V163" s="156">
        <f t="shared" ref="V163:V170" si="6">ROUND(E163*U163,2)</f>
        <v>2.6</v>
      </c>
      <c r="W163" s="156"/>
      <c r="X163" s="156" t="s">
        <v>191</v>
      </c>
      <c r="Y163" s="156" t="s">
        <v>159</v>
      </c>
      <c r="Z163" s="146"/>
      <c r="AA163" s="146"/>
      <c r="AB163" s="146"/>
      <c r="AC163" s="146"/>
      <c r="AD163" s="146"/>
      <c r="AE163" s="146"/>
      <c r="AF163" s="146"/>
      <c r="AG163" s="146" t="s">
        <v>192</v>
      </c>
      <c r="AH163" s="146"/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outlineLevel="1" x14ac:dyDescent="0.2">
      <c r="A164" s="180">
        <v>54</v>
      </c>
      <c r="B164" s="181" t="s">
        <v>370</v>
      </c>
      <c r="C164" s="187" t="s">
        <v>371</v>
      </c>
      <c r="D164" s="182" t="s">
        <v>355</v>
      </c>
      <c r="E164" s="183">
        <v>1</v>
      </c>
      <c r="F164" s="184"/>
      <c r="G164" s="185">
        <f t="shared" si="0"/>
        <v>0</v>
      </c>
      <c r="H164" s="184">
        <v>125.21</v>
      </c>
      <c r="I164" s="185">
        <f t="shared" si="1"/>
        <v>125.21</v>
      </c>
      <c r="J164" s="184">
        <v>2079.79</v>
      </c>
      <c r="K164" s="185">
        <f t="shared" si="2"/>
        <v>2079.79</v>
      </c>
      <c r="L164" s="185">
        <v>21</v>
      </c>
      <c r="M164" s="185">
        <f t="shared" si="3"/>
        <v>0</v>
      </c>
      <c r="N164" s="183">
        <v>1.7000000000000001E-4</v>
      </c>
      <c r="O164" s="183">
        <f t="shared" si="4"/>
        <v>0</v>
      </c>
      <c r="P164" s="183">
        <v>0</v>
      </c>
      <c r="Q164" s="183">
        <f t="shared" si="5"/>
        <v>0</v>
      </c>
      <c r="R164" s="185"/>
      <c r="S164" s="185" t="s">
        <v>156</v>
      </c>
      <c r="T164" s="186" t="s">
        <v>156</v>
      </c>
      <c r="U164" s="156">
        <v>2.9</v>
      </c>
      <c r="V164" s="156">
        <f t="shared" si="6"/>
        <v>2.9</v>
      </c>
      <c r="W164" s="156"/>
      <c r="X164" s="156" t="s">
        <v>191</v>
      </c>
      <c r="Y164" s="156" t="s">
        <v>159</v>
      </c>
      <c r="Z164" s="146"/>
      <c r="AA164" s="146"/>
      <c r="AB164" s="146"/>
      <c r="AC164" s="146"/>
      <c r="AD164" s="146"/>
      <c r="AE164" s="146"/>
      <c r="AF164" s="146"/>
      <c r="AG164" s="146" t="s">
        <v>192</v>
      </c>
      <c r="AH164" s="146"/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</row>
    <row r="165" spans="1:60" ht="22.5" outlineLevel="1" x14ac:dyDescent="0.2">
      <c r="A165" s="180">
        <v>55</v>
      </c>
      <c r="B165" s="181" t="s">
        <v>372</v>
      </c>
      <c r="C165" s="187" t="s">
        <v>373</v>
      </c>
      <c r="D165" s="182" t="s">
        <v>355</v>
      </c>
      <c r="E165" s="183">
        <v>1</v>
      </c>
      <c r="F165" s="184"/>
      <c r="G165" s="185">
        <f t="shared" si="0"/>
        <v>0</v>
      </c>
      <c r="H165" s="184">
        <v>0</v>
      </c>
      <c r="I165" s="185">
        <f t="shared" si="1"/>
        <v>0</v>
      </c>
      <c r="J165" s="184">
        <v>392</v>
      </c>
      <c r="K165" s="185">
        <f t="shared" si="2"/>
        <v>392</v>
      </c>
      <c r="L165" s="185">
        <v>21</v>
      </c>
      <c r="M165" s="185">
        <f t="shared" si="3"/>
        <v>0</v>
      </c>
      <c r="N165" s="183">
        <v>0</v>
      </c>
      <c r="O165" s="183">
        <f t="shared" si="4"/>
        <v>0</v>
      </c>
      <c r="P165" s="183">
        <v>8.7999999999999995E-2</v>
      </c>
      <c r="Q165" s="183">
        <f t="shared" si="5"/>
        <v>0.09</v>
      </c>
      <c r="R165" s="185"/>
      <c r="S165" s="185" t="s">
        <v>156</v>
      </c>
      <c r="T165" s="186" t="s">
        <v>156</v>
      </c>
      <c r="U165" s="156">
        <v>0.69299999999999995</v>
      </c>
      <c r="V165" s="156">
        <f t="shared" si="6"/>
        <v>0.69</v>
      </c>
      <c r="W165" s="156"/>
      <c r="X165" s="156" t="s">
        <v>191</v>
      </c>
      <c r="Y165" s="156" t="s">
        <v>159</v>
      </c>
      <c r="Z165" s="146"/>
      <c r="AA165" s="146"/>
      <c r="AB165" s="146"/>
      <c r="AC165" s="146"/>
      <c r="AD165" s="146"/>
      <c r="AE165" s="146"/>
      <c r="AF165" s="146"/>
      <c r="AG165" s="146" t="s">
        <v>192</v>
      </c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outlineLevel="1" x14ac:dyDescent="0.2">
      <c r="A166" s="180">
        <v>56</v>
      </c>
      <c r="B166" s="181" t="s">
        <v>374</v>
      </c>
      <c r="C166" s="187" t="s">
        <v>375</v>
      </c>
      <c r="D166" s="182" t="s">
        <v>355</v>
      </c>
      <c r="E166" s="183">
        <v>2</v>
      </c>
      <c r="F166" s="184"/>
      <c r="G166" s="185">
        <f t="shared" si="0"/>
        <v>0</v>
      </c>
      <c r="H166" s="184">
        <v>0</v>
      </c>
      <c r="I166" s="185">
        <f t="shared" si="1"/>
        <v>0</v>
      </c>
      <c r="J166" s="184">
        <v>123</v>
      </c>
      <c r="K166" s="185">
        <f t="shared" si="2"/>
        <v>246</v>
      </c>
      <c r="L166" s="185">
        <v>21</v>
      </c>
      <c r="M166" s="185">
        <f t="shared" si="3"/>
        <v>0</v>
      </c>
      <c r="N166" s="183">
        <v>0</v>
      </c>
      <c r="O166" s="183">
        <f t="shared" si="4"/>
        <v>0</v>
      </c>
      <c r="P166" s="183">
        <v>1.56E-3</v>
      </c>
      <c r="Q166" s="183">
        <f t="shared" si="5"/>
        <v>0</v>
      </c>
      <c r="R166" s="185"/>
      <c r="S166" s="185" t="s">
        <v>156</v>
      </c>
      <c r="T166" s="186" t="s">
        <v>156</v>
      </c>
      <c r="U166" s="156">
        <v>0.217</v>
      </c>
      <c r="V166" s="156">
        <f t="shared" si="6"/>
        <v>0.43</v>
      </c>
      <c r="W166" s="156"/>
      <c r="X166" s="156" t="s">
        <v>191</v>
      </c>
      <c r="Y166" s="156" t="s">
        <v>159</v>
      </c>
      <c r="Z166" s="146"/>
      <c r="AA166" s="146"/>
      <c r="AB166" s="146"/>
      <c r="AC166" s="146"/>
      <c r="AD166" s="146"/>
      <c r="AE166" s="146"/>
      <c r="AF166" s="146"/>
      <c r="AG166" s="146" t="s">
        <v>192</v>
      </c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outlineLevel="1" x14ac:dyDescent="0.2">
      <c r="A167" s="180">
        <v>57</v>
      </c>
      <c r="B167" s="181" t="s">
        <v>376</v>
      </c>
      <c r="C167" s="187" t="s">
        <v>377</v>
      </c>
      <c r="D167" s="182" t="s">
        <v>190</v>
      </c>
      <c r="E167" s="183">
        <v>3</v>
      </c>
      <c r="F167" s="184"/>
      <c r="G167" s="185">
        <f t="shared" si="0"/>
        <v>0</v>
      </c>
      <c r="H167" s="184">
        <v>10.58</v>
      </c>
      <c r="I167" s="185">
        <f t="shared" si="1"/>
        <v>31.74</v>
      </c>
      <c r="J167" s="184">
        <v>318.92</v>
      </c>
      <c r="K167" s="185">
        <f t="shared" si="2"/>
        <v>956.76</v>
      </c>
      <c r="L167" s="185">
        <v>21</v>
      </c>
      <c r="M167" s="185">
        <f t="shared" si="3"/>
        <v>0</v>
      </c>
      <c r="N167" s="183">
        <v>4.0000000000000003E-5</v>
      </c>
      <c r="O167" s="183">
        <f t="shared" si="4"/>
        <v>0</v>
      </c>
      <c r="P167" s="183">
        <v>0</v>
      </c>
      <c r="Q167" s="183">
        <f t="shared" si="5"/>
        <v>0</v>
      </c>
      <c r="R167" s="185"/>
      <c r="S167" s="185" t="s">
        <v>156</v>
      </c>
      <c r="T167" s="186" t="s">
        <v>156</v>
      </c>
      <c r="U167" s="156">
        <v>0.44500000000000001</v>
      </c>
      <c r="V167" s="156">
        <f t="shared" si="6"/>
        <v>1.34</v>
      </c>
      <c r="W167" s="156"/>
      <c r="X167" s="156" t="s">
        <v>191</v>
      </c>
      <c r="Y167" s="156" t="s">
        <v>159</v>
      </c>
      <c r="Z167" s="146"/>
      <c r="AA167" s="146"/>
      <c r="AB167" s="146"/>
      <c r="AC167" s="146"/>
      <c r="AD167" s="146"/>
      <c r="AE167" s="146"/>
      <c r="AF167" s="146"/>
      <c r="AG167" s="146" t="s">
        <v>192</v>
      </c>
      <c r="AH167" s="146"/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 outlineLevel="1" x14ac:dyDescent="0.2">
      <c r="A168" s="180">
        <v>58</v>
      </c>
      <c r="B168" s="181" t="s">
        <v>378</v>
      </c>
      <c r="C168" s="187" t="s">
        <v>379</v>
      </c>
      <c r="D168" s="182" t="s">
        <v>190</v>
      </c>
      <c r="E168" s="183">
        <v>1</v>
      </c>
      <c r="F168" s="184"/>
      <c r="G168" s="185">
        <f t="shared" si="0"/>
        <v>0</v>
      </c>
      <c r="H168" s="184">
        <v>0</v>
      </c>
      <c r="I168" s="185">
        <f t="shared" si="1"/>
        <v>0</v>
      </c>
      <c r="J168" s="184">
        <v>230.5</v>
      </c>
      <c r="K168" s="185">
        <f t="shared" si="2"/>
        <v>230.5</v>
      </c>
      <c r="L168" s="185">
        <v>21</v>
      </c>
      <c r="M168" s="185">
        <f t="shared" si="3"/>
        <v>0</v>
      </c>
      <c r="N168" s="183">
        <v>0</v>
      </c>
      <c r="O168" s="183">
        <f t="shared" si="4"/>
        <v>0</v>
      </c>
      <c r="P168" s="183">
        <v>2.2499999999999998E-3</v>
      </c>
      <c r="Q168" s="183">
        <f t="shared" si="5"/>
        <v>0</v>
      </c>
      <c r="R168" s="185"/>
      <c r="S168" s="185" t="s">
        <v>156</v>
      </c>
      <c r="T168" s="186" t="s">
        <v>156</v>
      </c>
      <c r="U168" s="156">
        <v>0.40699999999999997</v>
      </c>
      <c r="V168" s="156">
        <f t="shared" si="6"/>
        <v>0.41</v>
      </c>
      <c r="W168" s="156"/>
      <c r="X168" s="156" t="s">
        <v>191</v>
      </c>
      <c r="Y168" s="156" t="s">
        <v>159</v>
      </c>
      <c r="Z168" s="146"/>
      <c r="AA168" s="146"/>
      <c r="AB168" s="146"/>
      <c r="AC168" s="146"/>
      <c r="AD168" s="146"/>
      <c r="AE168" s="146"/>
      <c r="AF168" s="146"/>
      <c r="AG168" s="146" t="s">
        <v>192</v>
      </c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outlineLevel="1" x14ac:dyDescent="0.2">
      <c r="A169" s="180">
        <v>59</v>
      </c>
      <c r="B169" s="181" t="s">
        <v>380</v>
      </c>
      <c r="C169" s="187" t="s">
        <v>381</v>
      </c>
      <c r="D169" s="182" t="s">
        <v>190</v>
      </c>
      <c r="E169" s="183">
        <v>1</v>
      </c>
      <c r="F169" s="184"/>
      <c r="G169" s="185">
        <f t="shared" si="0"/>
        <v>0</v>
      </c>
      <c r="H169" s="184">
        <v>0</v>
      </c>
      <c r="I169" s="185">
        <f t="shared" si="1"/>
        <v>0</v>
      </c>
      <c r="J169" s="184">
        <v>1061</v>
      </c>
      <c r="K169" s="185">
        <f t="shared" si="2"/>
        <v>1061</v>
      </c>
      <c r="L169" s="185">
        <v>21</v>
      </c>
      <c r="M169" s="185">
        <f t="shared" si="3"/>
        <v>0</v>
      </c>
      <c r="N169" s="183">
        <v>0</v>
      </c>
      <c r="O169" s="183">
        <f t="shared" si="4"/>
        <v>0</v>
      </c>
      <c r="P169" s="183">
        <v>0</v>
      </c>
      <c r="Q169" s="183">
        <f t="shared" si="5"/>
        <v>0</v>
      </c>
      <c r="R169" s="185"/>
      <c r="S169" s="185" t="s">
        <v>156</v>
      </c>
      <c r="T169" s="186" t="s">
        <v>156</v>
      </c>
      <c r="U169" s="156">
        <v>1.4</v>
      </c>
      <c r="V169" s="156">
        <f t="shared" si="6"/>
        <v>1.4</v>
      </c>
      <c r="W169" s="156"/>
      <c r="X169" s="156" t="s">
        <v>191</v>
      </c>
      <c r="Y169" s="156" t="s">
        <v>159</v>
      </c>
      <c r="Z169" s="146"/>
      <c r="AA169" s="146"/>
      <c r="AB169" s="146"/>
      <c r="AC169" s="146"/>
      <c r="AD169" s="146"/>
      <c r="AE169" s="146"/>
      <c r="AF169" s="146"/>
      <c r="AG169" s="146" t="s">
        <v>192</v>
      </c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ht="22.5" outlineLevel="1" x14ac:dyDescent="0.2">
      <c r="A170" s="165">
        <v>60</v>
      </c>
      <c r="B170" s="166" t="s">
        <v>382</v>
      </c>
      <c r="C170" s="174" t="s">
        <v>383</v>
      </c>
      <c r="D170" s="167" t="s">
        <v>323</v>
      </c>
      <c r="E170" s="168">
        <v>7.2429999999999994E-2</v>
      </c>
      <c r="F170" s="169"/>
      <c r="G170" s="170">
        <f t="shared" si="0"/>
        <v>0</v>
      </c>
      <c r="H170" s="169">
        <v>0</v>
      </c>
      <c r="I170" s="170">
        <f t="shared" si="1"/>
        <v>0</v>
      </c>
      <c r="J170" s="169">
        <v>1083</v>
      </c>
      <c r="K170" s="170">
        <f t="shared" si="2"/>
        <v>78.44</v>
      </c>
      <c r="L170" s="170">
        <v>21</v>
      </c>
      <c r="M170" s="170">
        <f t="shared" si="3"/>
        <v>0</v>
      </c>
      <c r="N170" s="168">
        <v>0</v>
      </c>
      <c r="O170" s="168">
        <f t="shared" si="4"/>
        <v>0</v>
      </c>
      <c r="P170" s="168">
        <v>0</v>
      </c>
      <c r="Q170" s="168">
        <f t="shared" si="5"/>
        <v>0</v>
      </c>
      <c r="R170" s="170"/>
      <c r="S170" s="170" t="s">
        <v>156</v>
      </c>
      <c r="T170" s="171" t="s">
        <v>156</v>
      </c>
      <c r="U170" s="156">
        <v>1.5169999999999999</v>
      </c>
      <c r="V170" s="156">
        <f t="shared" si="6"/>
        <v>0.11</v>
      </c>
      <c r="W170" s="156"/>
      <c r="X170" s="156" t="s">
        <v>191</v>
      </c>
      <c r="Y170" s="156" t="s">
        <v>159</v>
      </c>
      <c r="Z170" s="146"/>
      <c r="AA170" s="146"/>
      <c r="AB170" s="146"/>
      <c r="AC170" s="146"/>
      <c r="AD170" s="146"/>
      <c r="AE170" s="146"/>
      <c r="AF170" s="146"/>
      <c r="AG170" s="146" t="s">
        <v>192</v>
      </c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2" x14ac:dyDescent="0.2">
      <c r="A171" s="153"/>
      <c r="B171" s="154"/>
      <c r="C171" s="188" t="s">
        <v>384</v>
      </c>
      <c r="D171" s="178"/>
      <c r="E171" s="179">
        <v>7.2429999999999994E-2</v>
      </c>
      <c r="F171" s="156"/>
      <c r="G171" s="156"/>
      <c r="H171" s="156"/>
      <c r="I171" s="156"/>
      <c r="J171" s="156"/>
      <c r="K171" s="156"/>
      <c r="L171" s="156"/>
      <c r="M171" s="156"/>
      <c r="N171" s="155"/>
      <c r="O171" s="155"/>
      <c r="P171" s="155"/>
      <c r="Q171" s="155"/>
      <c r="R171" s="156"/>
      <c r="S171" s="156"/>
      <c r="T171" s="156"/>
      <c r="U171" s="156"/>
      <c r="V171" s="156"/>
      <c r="W171" s="156"/>
      <c r="X171" s="156"/>
      <c r="Y171" s="156"/>
      <c r="Z171" s="146"/>
      <c r="AA171" s="146"/>
      <c r="AB171" s="146"/>
      <c r="AC171" s="146"/>
      <c r="AD171" s="146"/>
      <c r="AE171" s="146"/>
      <c r="AF171" s="146"/>
      <c r="AG171" s="146" t="s">
        <v>197</v>
      </c>
      <c r="AH171" s="146">
        <v>0</v>
      </c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1" x14ac:dyDescent="0.2">
      <c r="A172" s="180">
        <v>61</v>
      </c>
      <c r="B172" s="181" t="s">
        <v>385</v>
      </c>
      <c r="C172" s="187" t="s">
        <v>386</v>
      </c>
      <c r="D172" s="182" t="s">
        <v>355</v>
      </c>
      <c r="E172" s="183">
        <v>1</v>
      </c>
      <c r="F172" s="184"/>
      <c r="G172" s="185">
        <f t="shared" ref="G172:G178" si="7">ROUND(E172*F172,2)</f>
        <v>0</v>
      </c>
      <c r="H172" s="184">
        <v>2770</v>
      </c>
      <c r="I172" s="185">
        <f t="shared" ref="I172:I178" si="8">ROUND(E172*H172,2)</f>
        <v>2770</v>
      </c>
      <c r="J172" s="184">
        <v>0</v>
      </c>
      <c r="K172" s="185">
        <f t="shared" ref="K172:K178" si="9">ROUND(E172*J172,2)</f>
        <v>0</v>
      </c>
      <c r="L172" s="185">
        <v>21</v>
      </c>
      <c r="M172" s="185">
        <f t="shared" ref="M172:M178" si="10">G172*(1+L172/100)</f>
        <v>0</v>
      </c>
      <c r="N172" s="183">
        <v>1.702E-2</v>
      </c>
      <c r="O172" s="183">
        <f t="shared" ref="O172:O178" si="11">ROUND(E172*N172,2)</f>
        <v>0.02</v>
      </c>
      <c r="P172" s="183">
        <v>0</v>
      </c>
      <c r="Q172" s="183">
        <f t="shared" ref="Q172:Q178" si="12">ROUND(E172*P172,2)</f>
        <v>0</v>
      </c>
      <c r="R172" s="185" t="s">
        <v>387</v>
      </c>
      <c r="S172" s="185" t="s">
        <v>156</v>
      </c>
      <c r="T172" s="186" t="s">
        <v>156</v>
      </c>
      <c r="U172" s="156">
        <v>1.1890000000000001</v>
      </c>
      <c r="V172" s="156">
        <f t="shared" ref="V172:V178" si="13">ROUND(E172*U172,2)</f>
        <v>1.19</v>
      </c>
      <c r="W172" s="156"/>
      <c r="X172" s="156" t="s">
        <v>388</v>
      </c>
      <c r="Y172" s="156" t="s">
        <v>159</v>
      </c>
      <c r="Z172" s="146"/>
      <c r="AA172" s="146"/>
      <c r="AB172" s="146"/>
      <c r="AC172" s="146"/>
      <c r="AD172" s="146"/>
      <c r="AE172" s="146"/>
      <c r="AF172" s="146"/>
      <c r="AG172" s="146" t="s">
        <v>389</v>
      </c>
      <c r="AH172" s="146"/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1" x14ac:dyDescent="0.2">
      <c r="A173" s="180">
        <v>62</v>
      </c>
      <c r="B173" s="181" t="s">
        <v>390</v>
      </c>
      <c r="C173" s="187" t="s">
        <v>391</v>
      </c>
      <c r="D173" s="182" t="s">
        <v>190</v>
      </c>
      <c r="E173" s="183">
        <v>1</v>
      </c>
      <c r="F173" s="184"/>
      <c r="G173" s="185">
        <f t="shared" si="7"/>
        <v>0</v>
      </c>
      <c r="H173" s="184">
        <v>2355</v>
      </c>
      <c r="I173" s="185">
        <f t="shared" si="8"/>
        <v>2355</v>
      </c>
      <c r="J173" s="184">
        <v>0</v>
      </c>
      <c r="K173" s="185">
        <f t="shared" si="9"/>
        <v>0</v>
      </c>
      <c r="L173" s="185">
        <v>21</v>
      </c>
      <c r="M173" s="185">
        <f t="shared" si="10"/>
        <v>0</v>
      </c>
      <c r="N173" s="183">
        <v>1.6000000000000001E-3</v>
      </c>
      <c r="O173" s="183">
        <f t="shared" si="11"/>
        <v>0</v>
      </c>
      <c r="P173" s="183">
        <v>0</v>
      </c>
      <c r="Q173" s="183">
        <f t="shared" si="12"/>
        <v>0</v>
      </c>
      <c r="R173" s="185" t="s">
        <v>387</v>
      </c>
      <c r="S173" s="185" t="s">
        <v>156</v>
      </c>
      <c r="T173" s="186" t="s">
        <v>156</v>
      </c>
      <c r="U173" s="156">
        <v>0</v>
      </c>
      <c r="V173" s="156">
        <f t="shared" si="13"/>
        <v>0</v>
      </c>
      <c r="W173" s="156"/>
      <c r="X173" s="156" t="s">
        <v>388</v>
      </c>
      <c r="Y173" s="156" t="s">
        <v>159</v>
      </c>
      <c r="Z173" s="146"/>
      <c r="AA173" s="146"/>
      <c r="AB173" s="146"/>
      <c r="AC173" s="146"/>
      <c r="AD173" s="146"/>
      <c r="AE173" s="146"/>
      <c r="AF173" s="146"/>
      <c r="AG173" s="146" t="s">
        <v>389</v>
      </c>
      <c r="AH173" s="146"/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ht="22.5" outlineLevel="1" x14ac:dyDescent="0.2">
      <c r="A174" s="180">
        <v>63</v>
      </c>
      <c r="B174" s="181" t="s">
        <v>392</v>
      </c>
      <c r="C174" s="187" t="s">
        <v>393</v>
      </c>
      <c r="D174" s="182" t="s">
        <v>190</v>
      </c>
      <c r="E174" s="183">
        <v>1</v>
      </c>
      <c r="F174" s="184"/>
      <c r="G174" s="185">
        <f t="shared" si="7"/>
        <v>0</v>
      </c>
      <c r="H174" s="184">
        <v>1192</v>
      </c>
      <c r="I174" s="185">
        <f t="shared" si="8"/>
        <v>1192</v>
      </c>
      <c r="J174" s="184">
        <v>0</v>
      </c>
      <c r="K174" s="185">
        <f t="shared" si="9"/>
        <v>0</v>
      </c>
      <c r="L174" s="185">
        <v>21</v>
      </c>
      <c r="M174" s="185">
        <f t="shared" si="10"/>
        <v>0</v>
      </c>
      <c r="N174" s="183">
        <v>1.2099999999999999E-3</v>
      </c>
      <c r="O174" s="183">
        <f t="shared" si="11"/>
        <v>0</v>
      </c>
      <c r="P174" s="183">
        <v>0</v>
      </c>
      <c r="Q174" s="183">
        <f t="shared" si="12"/>
        <v>0</v>
      </c>
      <c r="R174" s="185" t="s">
        <v>387</v>
      </c>
      <c r="S174" s="185" t="s">
        <v>156</v>
      </c>
      <c r="T174" s="186" t="s">
        <v>156</v>
      </c>
      <c r="U174" s="156">
        <v>0</v>
      </c>
      <c r="V174" s="156">
        <f t="shared" si="13"/>
        <v>0</v>
      </c>
      <c r="W174" s="156"/>
      <c r="X174" s="156" t="s">
        <v>388</v>
      </c>
      <c r="Y174" s="156" t="s">
        <v>159</v>
      </c>
      <c r="Z174" s="146"/>
      <c r="AA174" s="146"/>
      <c r="AB174" s="146"/>
      <c r="AC174" s="146"/>
      <c r="AD174" s="146"/>
      <c r="AE174" s="146"/>
      <c r="AF174" s="146"/>
      <c r="AG174" s="146" t="s">
        <v>389</v>
      </c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ht="22.5" outlineLevel="1" x14ac:dyDescent="0.2">
      <c r="A175" s="180">
        <v>64</v>
      </c>
      <c r="B175" s="181" t="s">
        <v>394</v>
      </c>
      <c r="C175" s="187" t="s">
        <v>395</v>
      </c>
      <c r="D175" s="182" t="s">
        <v>190</v>
      </c>
      <c r="E175" s="183">
        <v>1</v>
      </c>
      <c r="F175" s="184"/>
      <c r="G175" s="185">
        <f t="shared" si="7"/>
        <v>0</v>
      </c>
      <c r="H175" s="184">
        <v>1752</v>
      </c>
      <c r="I175" s="185">
        <f t="shared" si="8"/>
        <v>1752</v>
      </c>
      <c r="J175" s="184">
        <v>0</v>
      </c>
      <c r="K175" s="185">
        <f t="shared" si="9"/>
        <v>0</v>
      </c>
      <c r="L175" s="185">
        <v>21</v>
      </c>
      <c r="M175" s="185">
        <f t="shared" si="10"/>
        <v>0</v>
      </c>
      <c r="N175" s="183">
        <v>1.48E-3</v>
      </c>
      <c r="O175" s="183">
        <f t="shared" si="11"/>
        <v>0</v>
      </c>
      <c r="P175" s="183">
        <v>0</v>
      </c>
      <c r="Q175" s="183">
        <f t="shared" si="12"/>
        <v>0</v>
      </c>
      <c r="R175" s="185" t="s">
        <v>387</v>
      </c>
      <c r="S175" s="185" t="s">
        <v>156</v>
      </c>
      <c r="T175" s="186" t="s">
        <v>156</v>
      </c>
      <c r="U175" s="156">
        <v>0</v>
      </c>
      <c r="V175" s="156">
        <f t="shared" si="13"/>
        <v>0</v>
      </c>
      <c r="W175" s="156"/>
      <c r="X175" s="156" t="s">
        <v>388</v>
      </c>
      <c r="Y175" s="156" t="s">
        <v>159</v>
      </c>
      <c r="Z175" s="146"/>
      <c r="AA175" s="146"/>
      <c r="AB175" s="146"/>
      <c r="AC175" s="146"/>
      <c r="AD175" s="146"/>
      <c r="AE175" s="146"/>
      <c r="AF175" s="146"/>
      <c r="AG175" s="146" t="s">
        <v>389</v>
      </c>
      <c r="AH175" s="146"/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outlineLevel="1" x14ac:dyDescent="0.2">
      <c r="A176" s="180">
        <v>65</v>
      </c>
      <c r="B176" s="181" t="s">
        <v>396</v>
      </c>
      <c r="C176" s="187" t="s">
        <v>397</v>
      </c>
      <c r="D176" s="182" t="s">
        <v>190</v>
      </c>
      <c r="E176" s="183">
        <v>2</v>
      </c>
      <c r="F176" s="184"/>
      <c r="G176" s="185">
        <f t="shared" si="7"/>
        <v>0</v>
      </c>
      <c r="H176" s="184">
        <v>1401</v>
      </c>
      <c r="I176" s="185">
        <f t="shared" si="8"/>
        <v>2802</v>
      </c>
      <c r="J176" s="184">
        <v>0</v>
      </c>
      <c r="K176" s="185">
        <f t="shared" si="9"/>
        <v>0</v>
      </c>
      <c r="L176" s="185">
        <v>21</v>
      </c>
      <c r="M176" s="185">
        <f t="shared" si="10"/>
        <v>0</v>
      </c>
      <c r="N176" s="183">
        <v>8.9999999999999998E-4</v>
      </c>
      <c r="O176" s="183">
        <f t="shared" si="11"/>
        <v>0</v>
      </c>
      <c r="P176" s="183">
        <v>0</v>
      </c>
      <c r="Q176" s="183">
        <f t="shared" si="12"/>
        <v>0</v>
      </c>
      <c r="R176" s="185" t="s">
        <v>387</v>
      </c>
      <c r="S176" s="185" t="s">
        <v>156</v>
      </c>
      <c r="T176" s="186" t="s">
        <v>156</v>
      </c>
      <c r="U176" s="156">
        <v>0</v>
      </c>
      <c r="V176" s="156">
        <f t="shared" si="13"/>
        <v>0</v>
      </c>
      <c r="W176" s="156"/>
      <c r="X176" s="156" t="s">
        <v>388</v>
      </c>
      <c r="Y176" s="156" t="s">
        <v>159</v>
      </c>
      <c r="Z176" s="146"/>
      <c r="AA176" s="146"/>
      <c r="AB176" s="146"/>
      <c r="AC176" s="146"/>
      <c r="AD176" s="146"/>
      <c r="AE176" s="146"/>
      <c r="AF176" s="146"/>
      <c r="AG176" s="146" t="s">
        <v>389</v>
      </c>
      <c r="AH176" s="146"/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ht="33.75" outlineLevel="1" x14ac:dyDescent="0.2">
      <c r="A177" s="180">
        <v>66</v>
      </c>
      <c r="B177" s="181" t="s">
        <v>398</v>
      </c>
      <c r="C177" s="187" t="s">
        <v>399</v>
      </c>
      <c r="D177" s="182" t="s">
        <v>190</v>
      </c>
      <c r="E177" s="183">
        <v>1</v>
      </c>
      <c r="F177" s="184"/>
      <c r="G177" s="185">
        <f t="shared" si="7"/>
        <v>0</v>
      </c>
      <c r="H177" s="184">
        <v>5370</v>
      </c>
      <c r="I177" s="185">
        <f t="shared" si="8"/>
        <v>5370</v>
      </c>
      <c r="J177" s="184">
        <v>0</v>
      </c>
      <c r="K177" s="185">
        <f t="shared" si="9"/>
        <v>0</v>
      </c>
      <c r="L177" s="185">
        <v>21</v>
      </c>
      <c r="M177" s="185">
        <f t="shared" si="10"/>
        <v>0</v>
      </c>
      <c r="N177" s="183">
        <v>3.5999999999999997E-2</v>
      </c>
      <c r="O177" s="183">
        <f t="shared" si="11"/>
        <v>0.04</v>
      </c>
      <c r="P177" s="183">
        <v>0</v>
      </c>
      <c r="Q177" s="183">
        <f t="shared" si="12"/>
        <v>0</v>
      </c>
      <c r="R177" s="185" t="s">
        <v>387</v>
      </c>
      <c r="S177" s="185" t="s">
        <v>156</v>
      </c>
      <c r="T177" s="186" t="s">
        <v>156</v>
      </c>
      <c r="U177" s="156">
        <v>0</v>
      </c>
      <c r="V177" s="156">
        <f t="shared" si="13"/>
        <v>0</v>
      </c>
      <c r="W177" s="156"/>
      <c r="X177" s="156" t="s">
        <v>388</v>
      </c>
      <c r="Y177" s="156" t="s">
        <v>159</v>
      </c>
      <c r="Z177" s="146"/>
      <c r="AA177" s="146"/>
      <c r="AB177" s="146"/>
      <c r="AC177" s="146"/>
      <c r="AD177" s="146"/>
      <c r="AE177" s="146"/>
      <c r="AF177" s="146"/>
      <c r="AG177" s="146" t="s">
        <v>389</v>
      </c>
      <c r="AH177" s="146"/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ht="22.5" outlineLevel="1" x14ac:dyDescent="0.2">
      <c r="A178" s="180">
        <v>67</v>
      </c>
      <c r="B178" s="181" t="s">
        <v>400</v>
      </c>
      <c r="C178" s="187" t="s">
        <v>401</v>
      </c>
      <c r="D178" s="182" t="s">
        <v>190</v>
      </c>
      <c r="E178" s="183">
        <v>1</v>
      </c>
      <c r="F178" s="184"/>
      <c r="G178" s="185">
        <f t="shared" si="7"/>
        <v>0</v>
      </c>
      <c r="H178" s="184">
        <v>14900</v>
      </c>
      <c r="I178" s="185">
        <f t="shared" si="8"/>
        <v>14900</v>
      </c>
      <c r="J178" s="184">
        <v>0</v>
      </c>
      <c r="K178" s="185">
        <f t="shared" si="9"/>
        <v>0</v>
      </c>
      <c r="L178" s="185">
        <v>21</v>
      </c>
      <c r="M178" s="185">
        <f t="shared" si="10"/>
        <v>0</v>
      </c>
      <c r="N178" s="183">
        <v>1.0999999999999999E-2</v>
      </c>
      <c r="O178" s="183">
        <f t="shared" si="11"/>
        <v>0.01</v>
      </c>
      <c r="P178" s="183">
        <v>0</v>
      </c>
      <c r="Q178" s="183">
        <f t="shared" si="12"/>
        <v>0</v>
      </c>
      <c r="R178" s="185"/>
      <c r="S178" s="185" t="s">
        <v>356</v>
      </c>
      <c r="T178" s="186" t="s">
        <v>157</v>
      </c>
      <c r="U178" s="156">
        <v>0</v>
      </c>
      <c r="V178" s="156">
        <f t="shared" si="13"/>
        <v>0</v>
      </c>
      <c r="W178" s="156"/>
      <c r="X178" s="156" t="s">
        <v>388</v>
      </c>
      <c r="Y178" s="156" t="s">
        <v>159</v>
      </c>
      <c r="Z178" s="146"/>
      <c r="AA178" s="146"/>
      <c r="AB178" s="146"/>
      <c r="AC178" s="146"/>
      <c r="AD178" s="146"/>
      <c r="AE178" s="146"/>
      <c r="AF178" s="146"/>
      <c r="AG178" s="146" t="s">
        <v>389</v>
      </c>
      <c r="AH178" s="146"/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x14ac:dyDescent="0.2">
      <c r="A179" s="158" t="s">
        <v>151</v>
      </c>
      <c r="B179" s="159" t="s">
        <v>96</v>
      </c>
      <c r="C179" s="173" t="s">
        <v>97</v>
      </c>
      <c r="D179" s="160"/>
      <c r="E179" s="161"/>
      <c r="F179" s="162"/>
      <c r="G179" s="162">
        <f>SUMIF(AG180:AG182,"&lt;&gt;NOR",G180:G182)</f>
        <v>0</v>
      </c>
      <c r="H179" s="162"/>
      <c r="I179" s="162">
        <f>SUM(I180:I182)</f>
        <v>11004.04</v>
      </c>
      <c r="J179" s="162"/>
      <c r="K179" s="162">
        <f>SUM(K180:K182)</f>
        <v>1365.96</v>
      </c>
      <c r="L179" s="162"/>
      <c r="M179" s="162">
        <f>SUM(M180:M182)</f>
        <v>0</v>
      </c>
      <c r="N179" s="161"/>
      <c r="O179" s="161">
        <f>SUM(O180:O182)</f>
        <v>0.01</v>
      </c>
      <c r="P179" s="161"/>
      <c r="Q179" s="161">
        <f>SUM(Q180:Q182)</f>
        <v>0</v>
      </c>
      <c r="R179" s="162"/>
      <c r="S179" s="162"/>
      <c r="T179" s="163"/>
      <c r="U179" s="157"/>
      <c r="V179" s="157">
        <f>SUM(V180:V182)</f>
        <v>1.77</v>
      </c>
      <c r="W179" s="157"/>
      <c r="X179" s="157"/>
      <c r="Y179" s="157"/>
      <c r="AG179" t="s">
        <v>152</v>
      </c>
    </row>
    <row r="180" spans="1:60" outlineLevel="1" x14ac:dyDescent="0.2">
      <c r="A180" s="165">
        <v>68</v>
      </c>
      <c r="B180" s="166" t="s">
        <v>402</v>
      </c>
      <c r="C180" s="174" t="s">
        <v>403</v>
      </c>
      <c r="D180" s="167" t="s">
        <v>355</v>
      </c>
      <c r="E180" s="168">
        <v>1</v>
      </c>
      <c r="F180" s="169"/>
      <c r="G180" s="170">
        <f>ROUND(E180*F180,2)</f>
        <v>0</v>
      </c>
      <c r="H180" s="169">
        <v>8349.0400000000009</v>
      </c>
      <c r="I180" s="170">
        <f>ROUND(E180*H180,2)</f>
        <v>8349.0400000000009</v>
      </c>
      <c r="J180" s="169">
        <v>1365.96</v>
      </c>
      <c r="K180" s="170">
        <f>ROUND(E180*J180,2)</f>
        <v>1365.96</v>
      </c>
      <c r="L180" s="170">
        <v>21</v>
      </c>
      <c r="M180" s="170">
        <f>G180*(1+L180/100)</f>
        <v>0</v>
      </c>
      <c r="N180" s="168">
        <v>7.3000000000000001E-3</v>
      </c>
      <c r="O180" s="168">
        <f>ROUND(E180*N180,2)</f>
        <v>0.01</v>
      </c>
      <c r="P180" s="168">
        <v>0</v>
      </c>
      <c r="Q180" s="168">
        <f>ROUND(E180*P180,2)</f>
        <v>0</v>
      </c>
      <c r="R180" s="170"/>
      <c r="S180" s="170" t="s">
        <v>156</v>
      </c>
      <c r="T180" s="171" t="s">
        <v>156</v>
      </c>
      <c r="U180" s="156">
        <v>1.77</v>
      </c>
      <c r="V180" s="156">
        <f>ROUND(E180*U180,2)</f>
        <v>1.77</v>
      </c>
      <c r="W180" s="156"/>
      <c r="X180" s="156" t="s">
        <v>191</v>
      </c>
      <c r="Y180" s="156" t="s">
        <v>159</v>
      </c>
      <c r="Z180" s="146"/>
      <c r="AA180" s="146"/>
      <c r="AB180" s="146"/>
      <c r="AC180" s="146"/>
      <c r="AD180" s="146"/>
      <c r="AE180" s="146"/>
      <c r="AF180" s="146"/>
      <c r="AG180" s="146" t="s">
        <v>192</v>
      </c>
      <c r="AH180" s="146"/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outlineLevel="2" x14ac:dyDescent="0.2">
      <c r="A181" s="153"/>
      <c r="B181" s="154"/>
      <c r="C181" s="281" t="s">
        <v>404</v>
      </c>
      <c r="D181" s="282"/>
      <c r="E181" s="282"/>
      <c r="F181" s="282"/>
      <c r="G181" s="282"/>
      <c r="H181" s="156"/>
      <c r="I181" s="156"/>
      <c r="J181" s="156"/>
      <c r="K181" s="156"/>
      <c r="L181" s="156"/>
      <c r="M181" s="156"/>
      <c r="N181" s="155"/>
      <c r="O181" s="155"/>
      <c r="P181" s="155"/>
      <c r="Q181" s="155"/>
      <c r="R181" s="156"/>
      <c r="S181" s="156"/>
      <c r="T181" s="156"/>
      <c r="U181" s="156"/>
      <c r="V181" s="156"/>
      <c r="W181" s="156"/>
      <c r="X181" s="156"/>
      <c r="Y181" s="156"/>
      <c r="Z181" s="146"/>
      <c r="AA181" s="146"/>
      <c r="AB181" s="146"/>
      <c r="AC181" s="146"/>
      <c r="AD181" s="146"/>
      <c r="AE181" s="146"/>
      <c r="AF181" s="146"/>
      <c r="AG181" s="146" t="s">
        <v>162</v>
      </c>
      <c r="AH181" s="146"/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</row>
    <row r="182" spans="1:60" ht="22.5" outlineLevel="1" x14ac:dyDescent="0.2">
      <c r="A182" s="180">
        <v>69</v>
      </c>
      <c r="B182" s="181" t="s">
        <v>405</v>
      </c>
      <c r="C182" s="187" t="s">
        <v>406</v>
      </c>
      <c r="D182" s="182" t="s">
        <v>190</v>
      </c>
      <c r="E182" s="183">
        <v>1</v>
      </c>
      <c r="F182" s="184"/>
      <c r="G182" s="185">
        <f>ROUND(E182*F182,2)</f>
        <v>0</v>
      </c>
      <c r="H182" s="184">
        <v>2655</v>
      </c>
      <c r="I182" s="185">
        <f>ROUND(E182*H182,2)</f>
        <v>2655</v>
      </c>
      <c r="J182" s="184">
        <v>0</v>
      </c>
      <c r="K182" s="185">
        <f>ROUND(E182*J182,2)</f>
        <v>0</v>
      </c>
      <c r="L182" s="185">
        <v>21</v>
      </c>
      <c r="M182" s="185">
        <f>G182*(1+L182/100)</f>
        <v>0</v>
      </c>
      <c r="N182" s="183">
        <v>3.2000000000000003E-4</v>
      </c>
      <c r="O182" s="183">
        <f>ROUND(E182*N182,2)</f>
        <v>0</v>
      </c>
      <c r="P182" s="183">
        <v>0</v>
      </c>
      <c r="Q182" s="183">
        <f>ROUND(E182*P182,2)</f>
        <v>0</v>
      </c>
      <c r="R182" s="185" t="s">
        <v>387</v>
      </c>
      <c r="S182" s="185" t="s">
        <v>156</v>
      </c>
      <c r="T182" s="186" t="s">
        <v>156</v>
      </c>
      <c r="U182" s="156">
        <v>0</v>
      </c>
      <c r="V182" s="156">
        <f>ROUND(E182*U182,2)</f>
        <v>0</v>
      </c>
      <c r="W182" s="156"/>
      <c r="X182" s="156" t="s">
        <v>388</v>
      </c>
      <c r="Y182" s="156" t="s">
        <v>159</v>
      </c>
      <c r="Z182" s="146"/>
      <c r="AA182" s="146"/>
      <c r="AB182" s="146"/>
      <c r="AC182" s="146"/>
      <c r="AD182" s="146"/>
      <c r="AE182" s="146"/>
      <c r="AF182" s="146"/>
      <c r="AG182" s="146" t="s">
        <v>389</v>
      </c>
      <c r="AH182" s="146"/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x14ac:dyDescent="0.2">
      <c r="A183" s="158" t="s">
        <v>151</v>
      </c>
      <c r="B183" s="159" t="s">
        <v>98</v>
      </c>
      <c r="C183" s="173" t="s">
        <v>99</v>
      </c>
      <c r="D183" s="160"/>
      <c r="E183" s="161"/>
      <c r="F183" s="162"/>
      <c r="G183" s="162">
        <f>SUMIF(AG184:AG206,"&lt;&gt;NOR",G184:G206)</f>
        <v>0</v>
      </c>
      <c r="H183" s="162"/>
      <c r="I183" s="162">
        <f>SUM(I184:I206)</f>
        <v>299.5</v>
      </c>
      <c r="J183" s="162"/>
      <c r="K183" s="162">
        <f>SUM(K184:K206)</f>
        <v>78091.739999999991</v>
      </c>
      <c r="L183" s="162"/>
      <c r="M183" s="162">
        <f>SUM(M184:M206)</f>
        <v>0</v>
      </c>
      <c r="N183" s="161"/>
      <c r="O183" s="161">
        <f>SUM(O184:O206)</f>
        <v>0</v>
      </c>
      <c r="P183" s="161"/>
      <c r="Q183" s="161">
        <f>SUM(Q184:Q206)</f>
        <v>0</v>
      </c>
      <c r="R183" s="162"/>
      <c r="S183" s="162"/>
      <c r="T183" s="163"/>
      <c r="U183" s="157"/>
      <c r="V183" s="157">
        <f>SUM(V184:V206)</f>
        <v>15.85</v>
      </c>
      <c r="W183" s="157"/>
      <c r="X183" s="157"/>
      <c r="Y183" s="157"/>
      <c r="AG183" t="s">
        <v>152</v>
      </c>
    </row>
    <row r="184" spans="1:60" outlineLevel="1" x14ac:dyDescent="0.2">
      <c r="A184" s="180">
        <v>70</v>
      </c>
      <c r="B184" s="181" t="s">
        <v>407</v>
      </c>
      <c r="C184" s="187" t="s">
        <v>408</v>
      </c>
      <c r="D184" s="182" t="s">
        <v>190</v>
      </c>
      <c r="E184" s="183">
        <v>2</v>
      </c>
      <c r="F184" s="184"/>
      <c r="G184" s="185">
        <f>ROUND(E184*F184,2)</f>
        <v>0</v>
      </c>
      <c r="H184" s="184">
        <v>0</v>
      </c>
      <c r="I184" s="185">
        <f>ROUND(E184*H184,2)</f>
        <v>0</v>
      </c>
      <c r="J184" s="184">
        <v>124</v>
      </c>
      <c r="K184" s="185">
        <f>ROUND(E184*J184,2)</f>
        <v>248</v>
      </c>
      <c r="L184" s="185">
        <v>21</v>
      </c>
      <c r="M184" s="185">
        <f>G184*(1+L184/100)</f>
        <v>0</v>
      </c>
      <c r="N184" s="183">
        <v>0</v>
      </c>
      <c r="O184" s="183">
        <f>ROUND(E184*N184,2)</f>
        <v>0</v>
      </c>
      <c r="P184" s="183">
        <v>1.2E-4</v>
      </c>
      <c r="Q184" s="183">
        <f>ROUND(E184*P184,2)</f>
        <v>0</v>
      </c>
      <c r="R184" s="185"/>
      <c r="S184" s="185" t="s">
        <v>156</v>
      </c>
      <c r="T184" s="186" t="s">
        <v>156</v>
      </c>
      <c r="U184" s="156">
        <v>0.1885</v>
      </c>
      <c r="V184" s="156">
        <f>ROUND(E184*U184,2)</f>
        <v>0.38</v>
      </c>
      <c r="W184" s="156"/>
      <c r="X184" s="156" t="s">
        <v>191</v>
      </c>
      <c r="Y184" s="156" t="s">
        <v>159</v>
      </c>
      <c r="Z184" s="146"/>
      <c r="AA184" s="146"/>
      <c r="AB184" s="146"/>
      <c r="AC184" s="146"/>
      <c r="AD184" s="146"/>
      <c r="AE184" s="146"/>
      <c r="AF184" s="146"/>
      <c r="AG184" s="146" t="s">
        <v>192</v>
      </c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1" x14ac:dyDescent="0.2">
      <c r="A185" s="180">
        <v>71</v>
      </c>
      <c r="B185" s="181" t="s">
        <v>409</v>
      </c>
      <c r="C185" s="187" t="s">
        <v>410</v>
      </c>
      <c r="D185" s="182" t="s">
        <v>190</v>
      </c>
      <c r="E185" s="183">
        <v>1</v>
      </c>
      <c r="F185" s="184"/>
      <c r="G185" s="185">
        <f>ROUND(E185*F185,2)</f>
        <v>0</v>
      </c>
      <c r="H185" s="184">
        <v>0</v>
      </c>
      <c r="I185" s="185">
        <f>ROUND(E185*H185,2)</f>
        <v>0</v>
      </c>
      <c r="J185" s="184">
        <v>190.5</v>
      </c>
      <c r="K185" s="185">
        <f>ROUND(E185*J185,2)</f>
        <v>190.5</v>
      </c>
      <c r="L185" s="185">
        <v>21</v>
      </c>
      <c r="M185" s="185">
        <f>G185*(1+L185/100)</f>
        <v>0</v>
      </c>
      <c r="N185" s="183">
        <v>0</v>
      </c>
      <c r="O185" s="183">
        <f>ROUND(E185*N185,2)</f>
        <v>0</v>
      </c>
      <c r="P185" s="183">
        <v>0</v>
      </c>
      <c r="Q185" s="183">
        <f>ROUND(E185*P185,2)</f>
        <v>0</v>
      </c>
      <c r="R185" s="185"/>
      <c r="S185" s="185" t="s">
        <v>156</v>
      </c>
      <c r="T185" s="186" t="s">
        <v>156</v>
      </c>
      <c r="U185" s="156">
        <v>0.28999999999999998</v>
      </c>
      <c r="V185" s="156">
        <f>ROUND(E185*U185,2)</f>
        <v>0.28999999999999998</v>
      </c>
      <c r="W185" s="156"/>
      <c r="X185" s="156" t="s">
        <v>191</v>
      </c>
      <c r="Y185" s="156" t="s">
        <v>159</v>
      </c>
      <c r="Z185" s="146"/>
      <c r="AA185" s="146"/>
      <c r="AB185" s="146"/>
      <c r="AC185" s="146"/>
      <c r="AD185" s="146"/>
      <c r="AE185" s="146"/>
      <c r="AF185" s="146"/>
      <c r="AG185" s="146" t="s">
        <v>192</v>
      </c>
      <c r="AH185" s="146"/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ht="22.5" outlineLevel="1" x14ac:dyDescent="0.2">
      <c r="A186" s="180">
        <v>72</v>
      </c>
      <c r="B186" s="181" t="s">
        <v>411</v>
      </c>
      <c r="C186" s="187" t="s">
        <v>412</v>
      </c>
      <c r="D186" s="182" t="s">
        <v>0</v>
      </c>
      <c r="E186" s="183">
        <v>3</v>
      </c>
      <c r="F186" s="184"/>
      <c r="G186" s="185">
        <f>ROUND(E186*F186,2)</f>
        <v>0</v>
      </c>
      <c r="H186" s="184">
        <v>0</v>
      </c>
      <c r="I186" s="185">
        <f>ROUND(E186*H186,2)</f>
        <v>0</v>
      </c>
      <c r="J186" s="184">
        <v>761.08</v>
      </c>
      <c r="K186" s="185">
        <f>ROUND(E186*J186,2)</f>
        <v>2283.2399999999998</v>
      </c>
      <c r="L186" s="185">
        <v>21</v>
      </c>
      <c r="M186" s="185">
        <f>G186*(1+L186/100)</f>
        <v>0</v>
      </c>
      <c r="N186" s="183">
        <v>0</v>
      </c>
      <c r="O186" s="183">
        <f>ROUND(E186*N186,2)</f>
        <v>0</v>
      </c>
      <c r="P186" s="183">
        <v>0</v>
      </c>
      <c r="Q186" s="183">
        <f>ROUND(E186*P186,2)</f>
        <v>0</v>
      </c>
      <c r="R186" s="185"/>
      <c r="S186" s="185" t="s">
        <v>156</v>
      </c>
      <c r="T186" s="186" t="s">
        <v>157</v>
      </c>
      <c r="U186" s="156">
        <v>5.0599999999999996</v>
      </c>
      <c r="V186" s="156">
        <f>ROUND(E186*U186,2)</f>
        <v>15.18</v>
      </c>
      <c r="W186" s="156"/>
      <c r="X186" s="156" t="s">
        <v>191</v>
      </c>
      <c r="Y186" s="156" t="s">
        <v>159</v>
      </c>
      <c r="Z186" s="146"/>
      <c r="AA186" s="146"/>
      <c r="AB186" s="146"/>
      <c r="AC186" s="146"/>
      <c r="AD186" s="146"/>
      <c r="AE186" s="146"/>
      <c r="AF186" s="146"/>
      <c r="AG186" s="146" t="s">
        <v>192</v>
      </c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ht="22.5" outlineLevel="1" x14ac:dyDescent="0.2">
      <c r="A187" s="180">
        <v>73</v>
      </c>
      <c r="B187" s="181" t="s">
        <v>413</v>
      </c>
      <c r="C187" s="187" t="s">
        <v>414</v>
      </c>
      <c r="D187" s="182" t="s">
        <v>355</v>
      </c>
      <c r="E187" s="183">
        <v>1</v>
      </c>
      <c r="F187" s="184"/>
      <c r="G187" s="185">
        <f>ROUND(E187*F187,2)</f>
        <v>0</v>
      </c>
      <c r="H187" s="184">
        <v>0</v>
      </c>
      <c r="I187" s="185">
        <f>ROUND(E187*H187,2)</f>
        <v>0</v>
      </c>
      <c r="J187" s="184">
        <v>2500</v>
      </c>
      <c r="K187" s="185">
        <f>ROUND(E187*J187,2)</f>
        <v>2500</v>
      </c>
      <c r="L187" s="185">
        <v>21</v>
      </c>
      <c r="M187" s="185">
        <f>G187*(1+L187/100)</f>
        <v>0</v>
      </c>
      <c r="N187" s="183">
        <v>0</v>
      </c>
      <c r="O187" s="183">
        <f>ROUND(E187*N187,2)</f>
        <v>0</v>
      </c>
      <c r="P187" s="183">
        <v>0</v>
      </c>
      <c r="Q187" s="183">
        <f>ROUND(E187*P187,2)</f>
        <v>0</v>
      </c>
      <c r="R187" s="185"/>
      <c r="S187" s="185" t="s">
        <v>356</v>
      </c>
      <c r="T187" s="186" t="s">
        <v>157</v>
      </c>
      <c r="U187" s="156">
        <v>0</v>
      </c>
      <c r="V187" s="156">
        <f>ROUND(E187*U187,2)</f>
        <v>0</v>
      </c>
      <c r="W187" s="156"/>
      <c r="X187" s="156" t="s">
        <v>191</v>
      </c>
      <c r="Y187" s="156" t="s">
        <v>159</v>
      </c>
      <c r="Z187" s="146"/>
      <c r="AA187" s="146"/>
      <c r="AB187" s="146"/>
      <c r="AC187" s="146"/>
      <c r="AD187" s="146"/>
      <c r="AE187" s="146"/>
      <c r="AF187" s="146"/>
      <c r="AG187" s="146" t="s">
        <v>192</v>
      </c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1" x14ac:dyDescent="0.2">
      <c r="A188" s="165">
        <v>74</v>
      </c>
      <c r="B188" s="166" t="s">
        <v>415</v>
      </c>
      <c r="C188" s="174" t="s">
        <v>416</v>
      </c>
      <c r="D188" s="167" t="s">
        <v>417</v>
      </c>
      <c r="E188" s="168">
        <v>1</v>
      </c>
      <c r="F188" s="169"/>
      <c r="G188" s="170">
        <f>ROUND(E188*F188,2)</f>
        <v>0</v>
      </c>
      <c r="H188" s="169">
        <v>0</v>
      </c>
      <c r="I188" s="170">
        <f>ROUND(E188*H188,2)</f>
        <v>0</v>
      </c>
      <c r="J188" s="169">
        <v>15980</v>
      </c>
      <c r="K188" s="170">
        <f>ROUND(E188*J188,2)</f>
        <v>15980</v>
      </c>
      <c r="L188" s="170">
        <v>21</v>
      </c>
      <c r="M188" s="170">
        <f>G188*(1+L188/100)</f>
        <v>0</v>
      </c>
      <c r="N188" s="168">
        <v>0</v>
      </c>
      <c r="O188" s="168">
        <f>ROUND(E188*N188,2)</f>
        <v>0</v>
      </c>
      <c r="P188" s="168">
        <v>0</v>
      </c>
      <c r="Q188" s="168">
        <f>ROUND(E188*P188,2)</f>
        <v>0</v>
      </c>
      <c r="R188" s="170"/>
      <c r="S188" s="170" t="s">
        <v>356</v>
      </c>
      <c r="T188" s="171" t="s">
        <v>157</v>
      </c>
      <c r="U188" s="156">
        <v>0</v>
      </c>
      <c r="V188" s="156">
        <f>ROUND(E188*U188,2)</f>
        <v>0</v>
      </c>
      <c r="W188" s="156"/>
      <c r="X188" s="156" t="s">
        <v>191</v>
      </c>
      <c r="Y188" s="156" t="s">
        <v>159</v>
      </c>
      <c r="Z188" s="146"/>
      <c r="AA188" s="146"/>
      <c r="AB188" s="146"/>
      <c r="AC188" s="146"/>
      <c r="AD188" s="146"/>
      <c r="AE188" s="146"/>
      <c r="AF188" s="146"/>
      <c r="AG188" s="146" t="s">
        <v>192</v>
      </c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2" x14ac:dyDescent="0.2">
      <c r="A189" s="153"/>
      <c r="B189" s="154"/>
      <c r="C189" s="281" t="s">
        <v>613</v>
      </c>
      <c r="D189" s="282"/>
      <c r="E189" s="282"/>
      <c r="F189" s="282"/>
      <c r="G189" s="282"/>
      <c r="H189" s="156"/>
      <c r="I189" s="156"/>
      <c r="J189" s="156"/>
      <c r="K189" s="156"/>
      <c r="L189" s="156"/>
      <c r="M189" s="156"/>
      <c r="N189" s="155"/>
      <c r="O189" s="155"/>
      <c r="P189" s="155"/>
      <c r="Q189" s="155"/>
      <c r="R189" s="156"/>
      <c r="S189" s="156"/>
      <c r="T189" s="156"/>
      <c r="U189" s="156"/>
      <c r="V189" s="156"/>
      <c r="W189" s="156"/>
      <c r="X189" s="156"/>
      <c r="Y189" s="156"/>
      <c r="Z189" s="146"/>
      <c r="AA189" s="146"/>
      <c r="AB189" s="146"/>
      <c r="AC189" s="146"/>
      <c r="AD189" s="146"/>
      <c r="AE189" s="146"/>
      <c r="AF189" s="146"/>
      <c r="AG189" s="146" t="s">
        <v>162</v>
      </c>
      <c r="AH189" s="146"/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outlineLevel="3" x14ac:dyDescent="0.2">
      <c r="A190" s="153"/>
      <c r="B190" s="154"/>
      <c r="C190" s="283" t="s">
        <v>418</v>
      </c>
      <c r="D190" s="284"/>
      <c r="E190" s="284"/>
      <c r="F190" s="284"/>
      <c r="G190" s="284"/>
      <c r="H190" s="156"/>
      <c r="I190" s="156"/>
      <c r="J190" s="156"/>
      <c r="K190" s="156"/>
      <c r="L190" s="156"/>
      <c r="M190" s="156"/>
      <c r="N190" s="155"/>
      <c r="O190" s="155"/>
      <c r="P190" s="155"/>
      <c r="Q190" s="155"/>
      <c r="R190" s="156"/>
      <c r="S190" s="156"/>
      <c r="T190" s="156"/>
      <c r="U190" s="156"/>
      <c r="V190" s="156"/>
      <c r="W190" s="156"/>
      <c r="X190" s="156"/>
      <c r="Y190" s="156"/>
      <c r="Z190" s="146"/>
      <c r="AA190" s="146"/>
      <c r="AB190" s="146"/>
      <c r="AC190" s="146"/>
      <c r="AD190" s="146"/>
      <c r="AE190" s="146"/>
      <c r="AF190" s="146"/>
      <c r="AG190" s="146" t="s">
        <v>162</v>
      </c>
      <c r="AH190" s="146"/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1" x14ac:dyDescent="0.2">
      <c r="A191" s="165">
        <v>75</v>
      </c>
      <c r="B191" s="166" t="s">
        <v>419</v>
      </c>
      <c r="C191" s="174" t="s">
        <v>420</v>
      </c>
      <c r="D191" s="167" t="s">
        <v>417</v>
      </c>
      <c r="E191" s="168">
        <v>1</v>
      </c>
      <c r="F191" s="169"/>
      <c r="G191" s="170">
        <f>ROUND(E191*F191,2)</f>
        <v>0</v>
      </c>
      <c r="H191" s="169">
        <v>0</v>
      </c>
      <c r="I191" s="170">
        <f>ROUND(E191*H191,2)</f>
        <v>0</v>
      </c>
      <c r="J191" s="169">
        <v>9890</v>
      </c>
      <c r="K191" s="170">
        <f>ROUND(E191*J191,2)</f>
        <v>9890</v>
      </c>
      <c r="L191" s="170">
        <v>21</v>
      </c>
      <c r="M191" s="170">
        <f>G191*(1+L191/100)</f>
        <v>0</v>
      </c>
      <c r="N191" s="168">
        <v>0</v>
      </c>
      <c r="O191" s="168">
        <f>ROUND(E191*N191,2)</f>
        <v>0</v>
      </c>
      <c r="P191" s="168">
        <v>0</v>
      </c>
      <c r="Q191" s="168">
        <f>ROUND(E191*P191,2)</f>
        <v>0</v>
      </c>
      <c r="R191" s="170"/>
      <c r="S191" s="170" t="s">
        <v>356</v>
      </c>
      <c r="T191" s="171" t="s">
        <v>157</v>
      </c>
      <c r="U191" s="156">
        <v>0</v>
      </c>
      <c r="V191" s="156">
        <f>ROUND(E191*U191,2)</f>
        <v>0</v>
      </c>
      <c r="W191" s="156"/>
      <c r="X191" s="156" t="s">
        <v>191</v>
      </c>
      <c r="Y191" s="156" t="s">
        <v>159</v>
      </c>
      <c r="Z191" s="146"/>
      <c r="AA191" s="146"/>
      <c r="AB191" s="146"/>
      <c r="AC191" s="146"/>
      <c r="AD191" s="146"/>
      <c r="AE191" s="146"/>
      <c r="AF191" s="146"/>
      <c r="AG191" s="146" t="s">
        <v>192</v>
      </c>
      <c r="AH191" s="146"/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outlineLevel="2" x14ac:dyDescent="0.2">
      <c r="A192" s="153"/>
      <c r="B192" s="154"/>
      <c r="C192" s="281" t="s">
        <v>421</v>
      </c>
      <c r="D192" s="282"/>
      <c r="E192" s="282"/>
      <c r="F192" s="282"/>
      <c r="G192" s="282"/>
      <c r="H192" s="156"/>
      <c r="I192" s="156"/>
      <c r="J192" s="156"/>
      <c r="K192" s="156"/>
      <c r="L192" s="156"/>
      <c r="M192" s="156"/>
      <c r="N192" s="155"/>
      <c r="O192" s="155"/>
      <c r="P192" s="155"/>
      <c r="Q192" s="155"/>
      <c r="R192" s="156"/>
      <c r="S192" s="156"/>
      <c r="T192" s="156"/>
      <c r="U192" s="156"/>
      <c r="V192" s="156"/>
      <c r="W192" s="156"/>
      <c r="X192" s="156"/>
      <c r="Y192" s="156"/>
      <c r="Z192" s="146"/>
      <c r="AA192" s="146"/>
      <c r="AB192" s="146"/>
      <c r="AC192" s="146"/>
      <c r="AD192" s="146"/>
      <c r="AE192" s="146"/>
      <c r="AF192" s="146"/>
      <c r="AG192" s="146" t="s">
        <v>162</v>
      </c>
      <c r="AH192" s="146"/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</row>
    <row r="193" spans="1:60" outlineLevel="1" x14ac:dyDescent="0.2">
      <c r="A193" s="180">
        <v>76</v>
      </c>
      <c r="B193" s="181" t="s">
        <v>422</v>
      </c>
      <c r="C193" s="187" t="s">
        <v>423</v>
      </c>
      <c r="D193" s="182" t="s">
        <v>417</v>
      </c>
      <c r="E193" s="183">
        <v>1</v>
      </c>
      <c r="F193" s="184"/>
      <c r="G193" s="185">
        <f>ROUND(E193*F193,2)</f>
        <v>0</v>
      </c>
      <c r="H193" s="184">
        <v>0</v>
      </c>
      <c r="I193" s="185">
        <f>ROUND(E193*H193,2)</f>
        <v>0</v>
      </c>
      <c r="J193" s="184">
        <v>2400</v>
      </c>
      <c r="K193" s="185">
        <f>ROUND(E193*J193,2)</f>
        <v>2400</v>
      </c>
      <c r="L193" s="185">
        <v>21</v>
      </c>
      <c r="M193" s="185">
        <f>G193*(1+L193/100)</f>
        <v>0</v>
      </c>
      <c r="N193" s="183">
        <v>0</v>
      </c>
      <c r="O193" s="183">
        <f>ROUND(E193*N193,2)</f>
        <v>0</v>
      </c>
      <c r="P193" s="183">
        <v>0</v>
      </c>
      <c r="Q193" s="183">
        <f>ROUND(E193*P193,2)</f>
        <v>0</v>
      </c>
      <c r="R193" s="185"/>
      <c r="S193" s="185" t="s">
        <v>356</v>
      </c>
      <c r="T193" s="186" t="s">
        <v>157</v>
      </c>
      <c r="U193" s="156">
        <v>0</v>
      </c>
      <c r="V193" s="156">
        <f>ROUND(E193*U193,2)</f>
        <v>0</v>
      </c>
      <c r="W193" s="156"/>
      <c r="X193" s="156" t="s">
        <v>191</v>
      </c>
      <c r="Y193" s="156" t="s">
        <v>159</v>
      </c>
      <c r="Z193" s="146"/>
      <c r="AA193" s="146"/>
      <c r="AB193" s="146"/>
      <c r="AC193" s="146"/>
      <c r="AD193" s="146"/>
      <c r="AE193" s="146"/>
      <c r="AF193" s="146"/>
      <c r="AG193" s="146" t="s">
        <v>192</v>
      </c>
      <c r="AH193" s="146"/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ht="22.5" outlineLevel="1" x14ac:dyDescent="0.2">
      <c r="A194" s="165">
        <v>77</v>
      </c>
      <c r="B194" s="166" t="s">
        <v>424</v>
      </c>
      <c r="C194" s="174" t="s">
        <v>425</v>
      </c>
      <c r="D194" s="167" t="s">
        <v>426</v>
      </c>
      <c r="E194" s="168">
        <v>30</v>
      </c>
      <c r="F194" s="169"/>
      <c r="G194" s="170">
        <f>ROUND(E194*F194,2)</f>
        <v>0</v>
      </c>
      <c r="H194" s="169">
        <v>0</v>
      </c>
      <c r="I194" s="170">
        <f>ROUND(E194*H194,2)</f>
        <v>0</v>
      </c>
      <c r="J194" s="169">
        <v>690</v>
      </c>
      <c r="K194" s="170">
        <f>ROUND(E194*J194,2)</f>
        <v>20700</v>
      </c>
      <c r="L194" s="170">
        <v>21</v>
      </c>
      <c r="M194" s="170">
        <f>G194*(1+L194/100)</f>
        <v>0</v>
      </c>
      <c r="N194" s="168">
        <v>0</v>
      </c>
      <c r="O194" s="168">
        <f>ROUND(E194*N194,2)</f>
        <v>0</v>
      </c>
      <c r="P194" s="168">
        <v>0</v>
      </c>
      <c r="Q194" s="168">
        <f>ROUND(E194*P194,2)</f>
        <v>0</v>
      </c>
      <c r="R194" s="170"/>
      <c r="S194" s="170" t="s">
        <v>356</v>
      </c>
      <c r="T194" s="171" t="s">
        <v>157</v>
      </c>
      <c r="U194" s="156">
        <v>0</v>
      </c>
      <c r="V194" s="156">
        <f>ROUND(E194*U194,2)</f>
        <v>0</v>
      </c>
      <c r="W194" s="156"/>
      <c r="X194" s="156" t="s">
        <v>191</v>
      </c>
      <c r="Y194" s="156" t="s">
        <v>159</v>
      </c>
      <c r="Z194" s="146"/>
      <c r="AA194" s="146"/>
      <c r="AB194" s="146"/>
      <c r="AC194" s="146"/>
      <c r="AD194" s="146"/>
      <c r="AE194" s="146"/>
      <c r="AF194" s="146"/>
      <c r="AG194" s="146" t="s">
        <v>192</v>
      </c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outlineLevel="2" x14ac:dyDescent="0.2">
      <c r="A195" s="153"/>
      <c r="B195" s="154"/>
      <c r="C195" s="281" t="s">
        <v>427</v>
      </c>
      <c r="D195" s="282"/>
      <c r="E195" s="282"/>
      <c r="F195" s="282"/>
      <c r="G195" s="282"/>
      <c r="H195" s="156"/>
      <c r="I195" s="156"/>
      <c r="J195" s="156"/>
      <c r="K195" s="156"/>
      <c r="L195" s="156"/>
      <c r="M195" s="156"/>
      <c r="N195" s="155"/>
      <c r="O195" s="155"/>
      <c r="P195" s="155"/>
      <c r="Q195" s="155"/>
      <c r="R195" s="156"/>
      <c r="S195" s="156"/>
      <c r="T195" s="156"/>
      <c r="U195" s="156"/>
      <c r="V195" s="156"/>
      <c r="W195" s="156"/>
      <c r="X195" s="156"/>
      <c r="Y195" s="156"/>
      <c r="Z195" s="146"/>
      <c r="AA195" s="146"/>
      <c r="AB195" s="146"/>
      <c r="AC195" s="146"/>
      <c r="AD195" s="146"/>
      <c r="AE195" s="146"/>
      <c r="AF195" s="146"/>
      <c r="AG195" s="146" t="s">
        <v>162</v>
      </c>
      <c r="AH195" s="146"/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outlineLevel="1" x14ac:dyDescent="0.2">
      <c r="A196" s="180">
        <v>78</v>
      </c>
      <c r="B196" s="181" t="s">
        <v>428</v>
      </c>
      <c r="C196" s="187" t="s">
        <v>429</v>
      </c>
      <c r="D196" s="182" t="s">
        <v>430</v>
      </c>
      <c r="E196" s="183">
        <v>1</v>
      </c>
      <c r="F196" s="184"/>
      <c r="G196" s="185">
        <f>ROUND(E196*F196,2)</f>
        <v>0</v>
      </c>
      <c r="H196" s="184">
        <v>0</v>
      </c>
      <c r="I196" s="185">
        <f>ROUND(E196*H196,2)</f>
        <v>0</v>
      </c>
      <c r="J196" s="184">
        <v>3500</v>
      </c>
      <c r="K196" s="185">
        <f>ROUND(E196*J196,2)</f>
        <v>3500</v>
      </c>
      <c r="L196" s="185">
        <v>21</v>
      </c>
      <c r="M196" s="185">
        <f>G196*(1+L196/100)</f>
        <v>0</v>
      </c>
      <c r="N196" s="183">
        <v>0</v>
      </c>
      <c r="O196" s="183">
        <f>ROUND(E196*N196,2)</f>
        <v>0</v>
      </c>
      <c r="P196" s="183">
        <v>0</v>
      </c>
      <c r="Q196" s="183">
        <f>ROUND(E196*P196,2)</f>
        <v>0</v>
      </c>
      <c r="R196" s="185"/>
      <c r="S196" s="185" t="s">
        <v>356</v>
      </c>
      <c r="T196" s="186" t="s">
        <v>157</v>
      </c>
      <c r="U196" s="156">
        <v>0</v>
      </c>
      <c r="V196" s="156">
        <f>ROUND(E196*U196,2)</f>
        <v>0</v>
      </c>
      <c r="W196" s="156"/>
      <c r="X196" s="156" t="s">
        <v>191</v>
      </c>
      <c r="Y196" s="156" t="s">
        <v>159</v>
      </c>
      <c r="Z196" s="146"/>
      <c r="AA196" s="146"/>
      <c r="AB196" s="146"/>
      <c r="AC196" s="146"/>
      <c r="AD196" s="146"/>
      <c r="AE196" s="146"/>
      <c r="AF196" s="146"/>
      <c r="AG196" s="146" t="s">
        <v>192</v>
      </c>
      <c r="AH196" s="146"/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ht="33.75" outlineLevel="1" x14ac:dyDescent="0.2">
      <c r="A197" s="180">
        <v>79</v>
      </c>
      <c r="B197" s="181" t="s">
        <v>431</v>
      </c>
      <c r="C197" s="187" t="s">
        <v>432</v>
      </c>
      <c r="D197" s="182" t="s">
        <v>430</v>
      </c>
      <c r="E197" s="183">
        <v>1</v>
      </c>
      <c r="F197" s="184"/>
      <c r="G197" s="185">
        <f>ROUND(E197*F197,2)</f>
        <v>0</v>
      </c>
      <c r="H197" s="184">
        <v>0</v>
      </c>
      <c r="I197" s="185">
        <f>ROUND(E197*H197,2)</f>
        <v>0</v>
      </c>
      <c r="J197" s="184">
        <v>2500</v>
      </c>
      <c r="K197" s="185">
        <f>ROUND(E197*J197,2)</f>
        <v>2500</v>
      </c>
      <c r="L197" s="185">
        <v>21</v>
      </c>
      <c r="M197" s="185">
        <f>G197*(1+L197/100)</f>
        <v>0</v>
      </c>
      <c r="N197" s="183">
        <v>0</v>
      </c>
      <c r="O197" s="183">
        <f>ROUND(E197*N197,2)</f>
        <v>0</v>
      </c>
      <c r="P197" s="183">
        <v>0</v>
      </c>
      <c r="Q197" s="183">
        <f>ROUND(E197*P197,2)</f>
        <v>0</v>
      </c>
      <c r="R197" s="185"/>
      <c r="S197" s="185" t="s">
        <v>356</v>
      </c>
      <c r="T197" s="186" t="s">
        <v>157</v>
      </c>
      <c r="U197" s="156">
        <v>0</v>
      </c>
      <c r="V197" s="156">
        <f>ROUND(E197*U197,2)</f>
        <v>0</v>
      </c>
      <c r="W197" s="156"/>
      <c r="X197" s="156" t="s">
        <v>191</v>
      </c>
      <c r="Y197" s="156" t="s">
        <v>159</v>
      </c>
      <c r="Z197" s="146"/>
      <c r="AA197" s="146"/>
      <c r="AB197" s="146"/>
      <c r="AC197" s="146"/>
      <c r="AD197" s="146"/>
      <c r="AE197" s="146"/>
      <c r="AF197" s="146"/>
      <c r="AG197" s="146" t="s">
        <v>192</v>
      </c>
      <c r="AH197" s="146"/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ht="22.5" outlineLevel="1" x14ac:dyDescent="0.2">
      <c r="A198" s="165">
        <v>80</v>
      </c>
      <c r="B198" s="166" t="s">
        <v>433</v>
      </c>
      <c r="C198" s="174" t="s">
        <v>434</v>
      </c>
      <c r="D198" s="167" t="s">
        <v>355</v>
      </c>
      <c r="E198" s="168">
        <v>1</v>
      </c>
      <c r="F198" s="169"/>
      <c r="G198" s="170">
        <f>ROUND(E198*F198,2)</f>
        <v>0</v>
      </c>
      <c r="H198" s="169">
        <v>0</v>
      </c>
      <c r="I198" s="170">
        <f>ROUND(E198*H198,2)</f>
        <v>0</v>
      </c>
      <c r="J198" s="169">
        <v>7500</v>
      </c>
      <c r="K198" s="170">
        <f>ROUND(E198*J198,2)</f>
        <v>7500</v>
      </c>
      <c r="L198" s="170">
        <v>21</v>
      </c>
      <c r="M198" s="170">
        <f>G198*(1+L198/100)</f>
        <v>0</v>
      </c>
      <c r="N198" s="168">
        <v>0</v>
      </c>
      <c r="O198" s="168">
        <f>ROUND(E198*N198,2)</f>
        <v>0</v>
      </c>
      <c r="P198" s="168">
        <v>0</v>
      </c>
      <c r="Q198" s="168">
        <f>ROUND(E198*P198,2)</f>
        <v>0</v>
      </c>
      <c r="R198" s="170"/>
      <c r="S198" s="170" t="s">
        <v>356</v>
      </c>
      <c r="T198" s="171" t="s">
        <v>157</v>
      </c>
      <c r="U198" s="156">
        <v>0</v>
      </c>
      <c r="V198" s="156">
        <f>ROUND(E198*U198,2)</f>
        <v>0</v>
      </c>
      <c r="W198" s="156"/>
      <c r="X198" s="156" t="s">
        <v>191</v>
      </c>
      <c r="Y198" s="156" t="s">
        <v>159</v>
      </c>
      <c r="Z198" s="146"/>
      <c r="AA198" s="146"/>
      <c r="AB198" s="146"/>
      <c r="AC198" s="146"/>
      <c r="AD198" s="146"/>
      <c r="AE198" s="146"/>
      <c r="AF198" s="146"/>
      <c r="AG198" s="146" t="s">
        <v>192</v>
      </c>
      <c r="AH198" s="146"/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outlineLevel="2" x14ac:dyDescent="0.2">
      <c r="A199" s="153"/>
      <c r="B199" s="154"/>
      <c r="C199" s="281" t="s">
        <v>435</v>
      </c>
      <c r="D199" s="282"/>
      <c r="E199" s="282"/>
      <c r="F199" s="282"/>
      <c r="G199" s="282"/>
      <c r="H199" s="156"/>
      <c r="I199" s="156"/>
      <c r="J199" s="156"/>
      <c r="K199" s="156"/>
      <c r="L199" s="156"/>
      <c r="M199" s="156"/>
      <c r="N199" s="155"/>
      <c r="O199" s="155"/>
      <c r="P199" s="155"/>
      <c r="Q199" s="155"/>
      <c r="R199" s="156"/>
      <c r="S199" s="156"/>
      <c r="T199" s="156"/>
      <c r="U199" s="156"/>
      <c r="V199" s="156"/>
      <c r="W199" s="156"/>
      <c r="X199" s="156"/>
      <c r="Y199" s="156"/>
      <c r="Z199" s="146"/>
      <c r="AA199" s="146"/>
      <c r="AB199" s="146"/>
      <c r="AC199" s="146"/>
      <c r="AD199" s="146"/>
      <c r="AE199" s="146"/>
      <c r="AF199" s="146"/>
      <c r="AG199" s="146" t="s">
        <v>162</v>
      </c>
      <c r="AH199" s="146"/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outlineLevel="3" x14ac:dyDescent="0.2">
      <c r="A200" s="153"/>
      <c r="B200" s="154"/>
      <c r="C200" s="283" t="s">
        <v>436</v>
      </c>
      <c r="D200" s="284"/>
      <c r="E200" s="284"/>
      <c r="F200" s="284"/>
      <c r="G200" s="284"/>
      <c r="H200" s="156"/>
      <c r="I200" s="156"/>
      <c r="J200" s="156"/>
      <c r="K200" s="156"/>
      <c r="L200" s="156"/>
      <c r="M200" s="156"/>
      <c r="N200" s="155"/>
      <c r="O200" s="155"/>
      <c r="P200" s="155"/>
      <c r="Q200" s="155"/>
      <c r="R200" s="156"/>
      <c r="S200" s="156"/>
      <c r="T200" s="156"/>
      <c r="U200" s="156"/>
      <c r="V200" s="156"/>
      <c r="W200" s="156"/>
      <c r="X200" s="156"/>
      <c r="Y200" s="156"/>
      <c r="Z200" s="146"/>
      <c r="AA200" s="146"/>
      <c r="AB200" s="146"/>
      <c r="AC200" s="146"/>
      <c r="AD200" s="146"/>
      <c r="AE200" s="146"/>
      <c r="AF200" s="146"/>
      <c r="AG200" s="146" t="s">
        <v>162</v>
      </c>
      <c r="AH200" s="146"/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outlineLevel="3" x14ac:dyDescent="0.2">
      <c r="A201" s="153"/>
      <c r="B201" s="154"/>
      <c r="C201" s="283" t="s">
        <v>437</v>
      </c>
      <c r="D201" s="284"/>
      <c r="E201" s="284"/>
      <c r="F201" s="284"/>
      <c r="G201" s="284"/>
      <c r="H201" s="156"/>
      <c r="I201" s="156"/>
      <c r="J201" s="156"/>
      <c r="K201" s="156"/>
      <c r="L201" s="156"/>
      <c r="M201" s="156"/>
      <c r="N201" s="155"/>
      <c r="O201" s="155"/>
      <c r="P201" s="155"/>
      <c r="Q201" s="155"/>
      <c r="R201" s="156"/>
      <c r="S201" s="156"/>
      <c r="T201" s="156"/>
      <c r="U201" s="156"/>
      <c r="V201" s="156"/>
      <c r="W201" s="156"/>
      <c r="X201" s="156"/>
      <c r="Y201" s="156"/>
      <c r="Z201" s="146"/>
      <c r="AA201" s="146"/>
      <c r="AB201" s="146"/>
      <c r="AC201" s="146"/>
      <c r="AD201" s="146"/>
      <c r="AE201" s="146"/>
      <c r="AF201" s="146"/>
      <c r="AG201" s="146" t="s">
        <v>162</v>
      </c>
      <c r="AH201" s="146"/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ht="22.5" outlineLevel="1" x14ac:dyDescent="0.2">
      <c r="A202" s="165">
        <v>81</v>
      </c>
      <c r="B202" s="166" t="s">
        <v>438</v>
      </c>
      <c r="C202" s="174" t="s">
        <v>439</v>
      </c>
      <c r="D202" s="167" t="s">
        <v>355</v>
      </c>
      <c r="E202" s="168">
        <v>1</v>
      </c>
      <c r="F202" s="169"/>
      <c r="G202" s="170">
        <f>ROUND(E202*F202,2)</f>
        <v>0</v>
      </c>
      <c r="H202" s="169">
        <v>0</v>
      </c>
      <c r="I202" s="170">
        <f>ROUND(E202*H202,2)</f>
        <v>0</v>
      </c>
      <c r="J202" s="169">
        <v>4500</v>
      </c>
      <c r="K202" s="170">
        <f>ROUND(E202*J202,2)</f>
        <v>4500</v>
      </c>
      <c r="L202" s="170">
        <v>21</v>
      </c>
      <c r="M202" s="170">
        <f>G202*(1+L202/100)</f>
        <v>0</v>
      </c>
      <c r="N202" s="168">
        <v>0</v>
      </c>
      <c r="O202" s="168">
        <f>ROUND(E202*N202,2)</f>
        <v>0</v>
      </c>
      <c r="P202" s="168">
        <v>0</v>
      </c>
      <c r="Q202" s="168">
        <f>ROUND(E202*P202,2)</f>
        <v>0</v>
      </c>
      <c r="R202" s="170"/>
      <c r="S202" s="170" t="s">
        <v>356</v>
      </c>
      <c r="T202" s="171" t="s">
        <v>157</v>
      </c>
      <c r="U202" s="156">
        <v>0</v>
      </c>
      <c r="V202" s="156">
        <f>ROUND(E202*U202,2)</f>
        <v>0</v>
      </c>
      <c r="W202" s="156"/>
      <c r="X202" s="156" t="s">
        <v>191</v>
      </c>
      <c r="Y202" s="156" t="s">
        <v>159</v>
      </c>
      <c r="Z202" s="146"/>
      <c r="AA202" s="146"/>
      <c r="AB202" s="146"/>
      <c r="AC202" s="146"/>
      <c r="AD202" s="146"/>
      <c r="AE202" s="146"/>
      <c r="AF202" s="146"/>
      <c r="AG202" s="146" t="s">
        <v>192</v>
      </c>
      <c r="AH202" s="146"/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</row>
    <row r="203" spans="1:60" ht="22.5" outlineLevel="2" x14ac:dyDescent="0.2">
      <c r="A203" s="153"/>
      <c r="B203" s="154"/>
      <c r="C203" s="281" t="s">
        <v>440</v>
      </c>
      <c r="D203" s="282"/>
      <c r="E203" s="282"/>
      <c r="F203" s="282"/>
      <c r="G203" s="282"/>
      <c r="H203" s="156"/>
      <c r="I203" s="156"/>
      <c r="J203" s="156"/>
      <c r="K203" s="156"/>
      <c r="L203" s="156"/>
      <c r="M203" s="156"/>
      <c r="N203" s="155"/>
      <c r="O203" s="155"/>
      <c r="P203" s="155"/>
      <c r="Q203" s="155"/>
      <c r="R203" s="156"/>
      <c r="S203" s="156"/>
      <c r="T203" s="156"/>
      <c r="U203" s="156"/>
      <c r="V203" s="156"/>
      <c r="W203" s="156"/>
      <c r="X203" s="156"/>
      <c r="Y203" s="156"/>
      <c r="Z203" s="146"/>
      <c r="AA203" s="146"/>
      <c r="AB203" s="146"/>
      <c r="AC203" s="146"/>
      <c r="AD203" s="146"/>
      <c r="AE203" s="146"/>
      <c r="AF203" s="146"/>
      <c r="AG203" s="146" t="s">
        <v>162</v>
      </c>
      <c r="AH203" s="146"/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72" t="str">
        <f>C203</f>
        <v>Odpadní potrubí HT do prům 50 celkem 10bm, uložena do vysekané rýhy a napojena na stávající odpadní potrubí.</v>
      </c>
      <c r="BB203" s="146"/>
      <c r="BC203" s="146"/>
      <c r="BD203" s="146"/>
      <c r="BE203" s="146"/>
      <c r="BF203" s="146"/>
      <c r="BG203" s="146"/>
      <c r="BH203" s="146"/>
    </row>
    <row r="204" spans="1:60" outlineLevel="1" x14ac:dyDescent="0.2">
      <c r="A204" s="165">
        <v>82</v>
      </c>
      <c r="B204" s="166" t="s">
        <v>441</v>
      </c>
      <c r="C204" s="174" t="s">
        <v>442</v>
      </c>
      <c r="D204" s="167" t="s">
        <v>355</v>
      </c>
      <c r="E204" s="168">
        <v>1</v>
      </c>
      <c r="F204" s="169"/>
      <c r="G204" s="170">
        <f>ROUND(E204*F204,2)</f>
        <v>0</v>
      </c>
      <c r="H204" s="169">
        <v>0</v>
      </c>
      <c r="I204" s="170">
        <f>ROUND(E204*H204,2)</f>
        <v>0</v>
      </c>
      <c r="J204" s="169">
        <v>5900</v>
      </c>
      <c r="K204" s="170">
        <f>ROUND(E204*J204,2)</f>
        <v>5900</v>
      </c>
      <c r="L204" s="170">
        <v>21</v>
      </c>
      <c r="M204" s="170">
        <f>G204*(1+L204/100)</f>
        <v>0</v>
      </c>
      <c r="N204" s="168">
        <v>0</v>
      </c>
      <c r="O204" s="168">
        <f>ROUND(E204*N204,2)</f>
        <v>0</v>
      </c>
      <c r="P204" s="168">
        <v>0</v>
      </c>
      <c r="Q204" s="168">
        <f>ROUND(E204*P204,2)</f>
        <v>0</v>
      </c>
      <c r="R204" s="170"/>
      <c r="S204" s="170" t="s">
        <v>356</v>
      </c>
      <c r="T204" s="171" t="s">
        <v>157</v>
      </c>
      <c r="U204" s="156">
        <v>0</v>
      </c>
      <c r="V204" s="156">
        <f>ROUND(E204*U204,2)</f>
        <v>0</v>
      </c>
      <c r="W204" s="156"/>
      <c r="X204" s="156" t="s">
        <v>191</v>
      </c>
      <c r="Y204" s="156" t="s">
        <v>159</v>
      </c>
      <c r="Z204" s="146"/>
      <c r="AA204" s="146"/>
      <c r="AB204" s="146"/>
      <c r="AC204" s="146"/>
      <c r="AD204" s="146"/>
      <c r="AE204" s="146"/>
      <c r="AF204" s="146"/>
      <c r="AG204" s="146" t="s">
        <v>192</v>
      </c>
      <c r="AH204" s="146"/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</row>
    <row r="205" spans="1:60" outlineLevel="2" x14ac:dyDescent="0.2">
      <c r="A205" s="153"/>
      <c r="B205" s="154"/>
      <c r="C205" s="281" t="s">
        <v>443</v>
      </c>
      <c r="D205" s="282"/>
      <c r="E205" s="282"/>
      <c r="F205" s="282"/>
      <c r="G205" s="282"/>
      <c r="H205" s="156"/>
      <c r="I205" s="156"/>
      <c r="J205" s="156"/>
      <c r="K205" s="156"/>
      <c r="L205" s="156"/>
      <c r="M205" s="156"/>
      <c r="N205" s="155"/>
      <c r="O205" s="155"/>
      <c r="P205" s="155"/>
      <c r="Q205" s="155"/>
      <c r="R205" s="156"/>
      <c r="S205" s="156"/>
      <c r="T205" s="156"/>
      <c r="U205" s="156"/>
      <c r="V205" s="156"/>
      <c r="W205" s="156"/>
      <c r="X205" s="156"/>
      <c r="Y205" s="156"/>
      <c r="Z205" s="146"/>
      <c r="AA205" s="146"/>
      <c r="AB205" s="146"/>
      <c r="AC205" s="146"/>
      <c r="AD205" s="146"/>
      <c r="AE205" s="146"/>
      <c r="AF205" s="146"/>
      <c r="AG205" s="146" t="s">
        <v>162</v>
      </c>
      <c r="AH205" s="146"/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outlineLevel="1" x14ac:dyDescent="0.2">
      <c r="A206" s="180">
        <v>83</v>
      </c>
      <c r="B206" s="181" t="s">
        <v>444</v>
      </c>
      <c r="C206" s="187" t="s">
        <v>445</v>
      </c>
      <c r="D206" s="182" t="s">
        <v>190</v>
      </c>
      <c r="E206" s="183">
        <v>1</v>
      </c>
      <c r="F206" s="184"/>
      <c r="G206" s="185">
        <f>ROUND(E206*F206,2)</f>
        <v>0</v>
      </c>
      <c r="H206" s="184">
        <v>299.5</v>
      </c>
      <c r="I206" s="185">
        <f>ROUND(E206*H206,2)</f>
        <v>299.5</v>
      </c>
      <c r="J206" s="184">
        <v>0</v>
      </c>
      <c r="K206" s="185">
        <f>ROUND(E206*J206,2)</f>
        <v>0</v>
      </c>
      <c r="L206" s="185">
        <v>21</v>
      </c>
      <c r="M206" s="185">
        <f>G206*(1+L206/100)</f>
        <v>0</v>
      </c>
      <c r="N206" s="183">
        <v>2.0000000000000001E-4</v>
      </c>
      <c r="O206" s="183">
        <f>ROUND(E206*N206,2)</f>
        <v>0</v>
      </c>
      <c r="P206" s="183">
        <v>0</v>
      </c>
      <c r="Q206" s="183">
        <f>ROUND(E206*P206,2)</f>
        <v>0</v>
      </c>
      <c r="R206" s="185" t="s">
        <v>387</v>
      </c>
      <c r="S206" s="185" t="s">
        <v>156</v>
      </c>
      <c r="T206" s="186" t="s">
        <v>156</v>
      </c>
      <c r="U206" s="156">
        <v>0</v>
      </c>
      <c r="V206" s="156">
        <f>ROUND(E206*U206,2)</f>
        <v>0</v>
      </c>
      <c r="W206" s="156"/>
      <c r="X206" s="156" t="s">
        <v>388</v>
      </c>
      <c r="Y206" s="156" t="s">
        <v>159</v>
      </c>
      <c r="Z206" s="146"/>
      <c r="AA206" s="146"/>
      <c r="AB206" s="146"/>
      <c r="AC206" s="146"/>
      <c r="AD206" s="146"/>
      <c r="AE206" s="146"/>
      <c r="AF206" s="146"/>
      <c r="AG206" s="146" t="s">
        <v>389</v>
      </c>
      <c r="AH206" s="146"/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x14ac:dyDescent="0.2">
      <c r="A207" s="158" t="s">
        <v>151</v>
      </c>
      <c r="B207" s="159" t="s">
        <v>100</v>
      </c>
      <c r="C207" s="173" t="s">
        <v>101</v>
      </c>
      <c r="D207" s="160"/>
      <c r="E207" s="161"/>
      <c r="F207" s="162"/>
      <c r="G207" s="162">
        <f>SUMIF(AG208:AG210,"&lt;&gt;NOR",G208:G210)</f>
        <v>0</v>
      </c>
      <c r="H207" s="162"/>
      <c r="I207" s="162">
        <f>SUM(I208:I210)</f>
        <v>13530</v>
      </c>
      <c r="J207" s="162"/>
      <c r="K207" s="162">
        <f>SUM(K208:K210)</f>
        <v>15090</v>
      </c>
      <c r="L207" s="162"/>
      <c r="M207" s="162">
        <f>SUM(M208:M210)</f>
        <v>0</v>
      </c>
      <c r="N207" s="161"/>
      <c r="O207" s="161">
        <f>SUM(O208:O210)</f>
        <v>0.03</v>
      </c>
      <c r="P207" s="161"/>
      <c r="Q207" s="161">
        <f>SUM(Q208:Q210)</f>
        <v>0</v>
      </c>
      <c r="R207" s="162"/>
      <c r="S207" s="162"/>
      <c r="T207" s="163"/>
      <c r="U207" s="157"/>
      <c r="V207" s="157">
        <f>SUM(V208:V210)</f>
        <v>6.67</v>
      </c>
      <c r="W207" s="157"/>
      <c r="X207" s="157"/>
      <c r="Y207" s="157"/>
      <c r="AG207" t="s">
        <v>152</v>
      </c>
    </row>
    <row r="208" spans="1:60" ht="22.5" outlineLevel="1" x14ac:dyDescent="0.2">
      <c r="A208" s="165">
        <v>84</v>
      </c>
      <c r="B208" s="166" t="s">
        <v>446</v>
      </c>
      <c r="C208" s="174" t="s">
        <v>447</v>
      </c>
      <c r="D208" s="167" t="s">
        <v>232</v>
      </c>
      <c r="E208" s="168">
        <v>20</v>
      </c>
      <c r="F208" s="169"/>
      <c r="G208" s="170">
        <f>ROUND(E208*F208,2)</f>
        <v>0</v>
      </c>
      <c r="H208" s="169">
        <v>676.5</v>
      </c>
      <c r="I208" s="170">
        <f>ROUND(E208*H208,2)</f>
        <v>13530</v>
      </c>
      <c r="J208" s="169">
        <v>254.5</v>
      </c>
      <c r="K208" s="170">
        <f>ROUND(E208*J208,2)</f>
        <v>5090</v>
      </c>
      <c r="L208" s="170">
        <v>21</v>
      </c>
      <c r="M208" s="170">
        <f>G208*(1+L208/100)</f>
        <v>0</v>
      </c>
      <c r="N208" s="168">
        <v>1.6000000000000001E-3</v>
      </c>
      <c r="O208" s="168">
        <f>ROUND(E208*N208,2)</f>
        <v>0.03</v>
      </c>
      <c r="P208" s="168">
        <v>0</v>
      </c>
      <c r="Q208" s="168">
        <f>ROUND(E208*P208,2)</f>
        <v>0</v>
      </c>
      <c r="R208" s="170"/>
      <c r="S208" s="170" t="s">
        <v>156</v>
      </c>
      <c r="T208" s="171" t="s">
        <v>156</v>
      </c>
      <c r="U208" s="156">
        <v>0.33332000000000001</v>
      </c>
      <c r="V208" s="156">
        <f>ROUND(E208*U208,2)</f>
        <v>6.67</v>
      </c>
      <c r="W208" s="156"/>
      <c r="X208" s="156" t="s">
        <v>191</v>
      </c>
      <c r="Y208" s="156" t="s">
        <v>159</v>
      </c>
      <c r="Z208" s="146"/>
      <c r="AA208" s="146"/>
      <c r="AB208" s="146"/>
      <c r="AC208" s="146"/>
      <c r="AD208" s="146"/>
      <c r="AE208" s="146"/>
      <c r="AF208" s="146"/>
      <c r="AG208" s="146" t="s">
        <v>192</v>
      </c>
      <c r="AH208" s="146"/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outlineLevel="2" x14ac:dyDescent="0.2">
      <c r="A209" s="153"/>
      <c r="B209" s="154"/>
      <c r="C209" s="281" t="s">
        <v>346</v>
      </c>
      <c r="D209" s="282"/>
      <c r="E209" s="282"/>
      <c r="F209" s="282"/>
      <c r="G209" s="282"/>
      <c r="H209" s="156"/>
      <c r="I209" s="156"/>
      <c r="J209" s="156"/>
      <c r="K209" s="156"/>
      <c r="L209" s="156"/>
      <c r="M209" s="156"/>
      <c r="N209" s="155"/>
      <c r="O209" s="155"/>
      <c r="P209" s="155"/>
      <c r="Q209" s="155"/>
      <c r="R209" s="156"/>
      <c r="S209" s="156"/>
      <c r="T209" s="156"/>
      <c r="U209" s="156"/>
      <c r="V209" s="156"/>
      <c r="W209" s="156"/>
      <c r="X209" s="156"/>
      <c r="Y209" s="156"/>
      <c r="Z209" s="146"/>
      <c r="AA209" s="146"/>
      <c r="AB209" s="146"/>
      <c r="AC209" s="146"/>
      <c r="AD209" s="146"/>
      <c r="AE209" s="146"/>
      <c r="AF209" s="146"/>
      <c r="AG209" s="146" t="s">
        <v>162</v>
      </c>
      <c r="AH209" s="146"/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</row>
    <row r="210" spans="1:60" ht="22.5" outlineLevel="1" x14ac:dyDescent="0.2">
      <c r="A210" s="180">
        <v>85</v>
      </c>
      <c r="B210" s="181" t="s">
        <v>448</v>
      </c>
      <c r="C210" s="187" t="s">
        <v>449</v>
      </c>
      <c r="D210" s="182" t="s">
        <v>355</v>
      </c>
      <c r="E210" s="183">
        <v>1</v>
      </c>
      <c r="F210" s="184"/>
      <c r="G210" s="185">
        <f>ROUND(E210*F210,2)</f>
        <v>0</v>
      </c>
      <c r="H210" s="184">
        <v>0</v>
      </c>
      <c r="I210" s="185">
        <f>ROUND(E210*H210,2)</f>
        <v>0</v>
      </c>
      <c r="J210" s="184">
        <v>10000</v>
      </c>
      <c r="K210" s="185">
        <f>ROUND(E210*J210,2)</f>
        <v>10000</v>
      </c>
      <c r="L210" s="185">
        <v>21</v>
      </c>
      <c r="M210" s="185">
        <f>G210*(1+L210/100)</f>
        <v>0</v>
      </c>
      <c r="N210" s="183">
        <v>0</v>
      </c>
      <c r="O210" s="183">
        <f>ROUND(E210*N210,2)</f>
        <v>0</v>
      </c>
      <c r="P210" s="183">
        <v>0</v>
      </c>
      <c r="Q210" s="183">
        <f>ROUND(E210*P210,2)</f>
        <v>0</v>
      </c>
      <c r="R210" s="185"/>
      <c r="S210" s="185" t="s">
        <v>356</v>
      </c>
      <c r="T210" s="186" t="s">
        <v>157</v>
      </c>
      <c r="U210" s="156">
        <v>0</v>
      </c>
      <c r="V210" s="156">
        <f>ROUND(E210*U210,2)</f>
        <v>0</v>
      </c>
      <c r="W210" s="156"/>
      <c r="X210" s="156" t="s">
        <v>191</v>
      </c>
      <c r="Y210" s="156" t="s">
        <v>159</v>
      </c>
      <c r="Z210" s="146"/>
      <c r="AA210" s="146"/>
      <c r="AB210" s="146"/>
      <c r="AC210" s="146"/>
      <c r="AD210" s="146"/>
      <c r="AE210" s="146"/>
      <c r="AF210" s="146"/>
      <c r="AG210" s="146" t="s">
        <v>192</v>
      </c>
      <c r="AH210" s="146"/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</row>
    <row r="211" spans="1:60" x14ac:dyDescent="0.2">
      <c r="A211" s="158" t="s">
        <v>151</v>
      </c>
      <c r="B211" s="159" t="s">
        <v>102</v>
      </c>
      <c r="C211" s="173" t="s">
        <v>103</v>
      </c>
      <c r="D211" s="160"/>
      <c r="E211" s="161"/>
      <c r="F211" s="162"/>
      <c r="G211" s="162">
        <f>SUMIF(AG212:AG212,"&lt;&gt;NOR",G212:G212)</f>
        <v>0</v>
      </c>
      <c r="H211" s="162"/>
      <c r="I211" s="162">
        <f>SUM(I212:I212)</f>
        <v>86.84</v>
      </c>
      <c r="J211" s="162"/>
      <c r="K211" s="162">
        <f>SUM(K212:K212)</f>
        <v>2758.16</v>
      </c>
      <c r="L211" s="162"/>
      <c r="M211" s="162">
        <f>SUM(M212:M212)</f>
        <v>0</v>
      </c>
      <c r="N211" s="161"/>
      <c r="O211" s="161">
        <f>SUM(O212:O212)</f>
        <v>0</v>
      </c>
      <c r="P211" s="161"/>
      <c r="Q211" s="161">
        <f>SUM(Q212:Q212)</f>
        <v>0</v>
      </c>
      <c r="R211" s="162"/>
      <c r="S211" s="162"/>
      <c r="T211" s="163"/>
      <c r="U211" s="157"/>
      <c r="V211" s="157">
        <f>SUM(V212:V212)</f>
        <v>4.0199999999999996</v>
      </c>
      <c r="W211" s="157"/>
      <c r="X211" s="157"/>
      <c r="Y211" s="157"/>
      <c r="AG211" t="s">
        <v>152</v>
      </c>
    </row>
    <row r="212" spans="1:60" ht="22.5" outlineLevel="1" x14ac:dyDescent="0.2">
      <c r="A212" s="180">
        <v>86</v>
      </c>
      <c r="B212" s="181" t="s">
        <v>450</v>
      </c>
      <c r="C212" s="187" t="s">
        <v>451</v>
      </c>
      <c r="D212" s="182" t="s">
        <v>190</v>
      </c>
      <c r="E212" s="183">
        <v>1</v>
      </c>
      <c r="F212" s="184"/>
      <c r="G212" s="185">
        <f>ROUND(E212*F212,2)</f>
        <v>0</v>
      </c>
      <c r="H212" s="184">
        <v>86.84</v>
      </c>
      <c r="I212" s="185">
        <f>ROUND(E212*H212,2)</f>
        <v>86.84</v>
      </c>
      <c r="J212" s="184">
        <v>2758.16</v>
      </c>
      <c r="K212" s="185">
        <f>ROUND(E212*J212,2)</f>
        <v>2758.16</v>
      </c>
      <c r="L212" s="185">
        <v>21</v>
      </c>
      <c r="M212" s="185">
        <f>G212*(1+L212/100)</f>
        <v>0</v>
      </c>
      <c r="N212" s="183">
        <v>2.0000000000000002E-5</v>
      </c>
      <c r="O212" s="183">
        <f>ROUND(E212*N212,2)</f>
        <v>0</v>
      </c>
      <c r="P212" s="183">
        <v>0</v>
      </c>
      <c r="Q212" s="183">
        <f>ROUND(E212*P212,2)</f>
        <v>0</v>
      </c>
      <c r="R212" s="185"/>
      <c r="S212" s="185" t="s">
        <v>156</v>
      </c>
      <c r="T212" s="186" t="s">
        <v>156</v>
      </c>
      <c r="U212" s="156">
        <v>4.0199999999999996</v>
      </c>
      <c r="V212" s="156">
        <f>ROUND(E212*U212,2)</f>
        <v>4.0199999999999996</v>
      </c>
      <c r="W212" s="156"/>
      <c r="X212" s="156" t="s">
        <v>191</v>
      </c>
      <c r="Y212" s="156" t="s">
        <v>159</v>
      </c>
      <c r="Z212" s="146"/>
      <c r="AA212" s="146"/>
      <c r="AB212" s="146"/>
      <c r="AC212" s="146"/>
      <c r="AD212" s="146"/>
      <c r="AE212" s="146"/>
      <c r="AF212" s="146"/>
      <c r="AG212" s="146" t="s">
        <v>192</v>
      </c>
      <c r="AH212" s="146"/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</row>
    <row r="213" spans="1:60" x14ac:dyDescent="0.2">
      <c r="A213" s="158" t="s">
        <v>151</v>
      </c>
      <c r="B213" s="159" t="s">
        <v>104</v>
      </c>
      <c r="C213" s="173" t="s">
        <v>105</v>
      </c>
      <c r="D213" s="160"/>
      <c r="E213" s="161"/>
      <c r="F213" s="162"/>
      <c r="G213" s="162">
        <f>SUMIF(AG214:AG219,"&lt;&gt;NOR",G214:G219)</f>
        <v>0</v>
      </c>
      <c r="H213" s="162"/>
      <c r="I213" s="162">
        <f>SUM(I214:I219)</f>
        <v>13930</v>
      </c>
      <c r="J213" s="162"/>
      <c r="K213" s="162">
        <f>SUM(K214:K219)</f>
        <v>8730</v>
      </c>
      <c r="L213" s="162"/>
      <c r="M213" s="162">
        <f>SUM(M214:M219)</f>
        <v>0</v>
      </c>
      <c r="N213" s="161"/>
      <c r="O213" s="161">
        <f>SUM(O214:O219)</f>
        <v>0.09</v>
      </c>
      <c r="P213" s="161"/>
      <c r="Q213" s="161">
        <f>SUM(Q214:Q219)</f>
        <v>0.09</v>
      </c>
      <c r="R213" s="162"/>
      <c r="S213" s="162"/>
      <c r="T213" s="163"/>
      <c r="U213" s="157"/>
      <c r="V213" s="157">
        <f>SUM(V214:V219)</f>
        <v>24.84</v>
      </c>
      <c r="W213" s="157"/>
      <c r="X213" s="157"/>
      <c r="Y213" s="157"/>
      <c r="AG213" t="s">
        <v>152</v>
      </c>
    </row>
    <row r="214" spans="1:60" outlineLevel="1" x14ac:dyDescent="0.2">
      <c r="A214" s="165">
        <v>87</v>
      </c>
      <c r="B214" s="166" t="s">
        <v>452</v>
      </c>
      <c r="C214" s="174" t="s">
        <v>453</v>
      </c>
      <c r="D214" s="167" t="s">
        <v>195</v>
      </c>
      <c r="E214" s="168">
        <v>18</v>
      </c>
      <c r="F214" s="169"/>
      <c r="G214" s="170">
        <f>ROUND(E214*F214,2)</f>
        <v>0</v>
      </c>
      <c r="H214" s="169">
        <v>0</v>
      </c>
      <c r="I214" s="170">
        <f>ROUND(E214*H214,2)</f>
        <v>0</v>
      </c>
      <c r="J214" s="169">
        <v>335</v>
      </c>
      <c r="K214" s="170">
        <f>ROUND(E214*J214,2)</f>
        <v>6030</v>
      </c>
      <c r="L214" s="170">
        <v>21</v>
      </c>
      <c r="M214" s="170">
        <f>G214*(1+L214/100)</f>
        <v>0</v>
      </c>
      <c r="N214" s="168">
        <v>0</v>
      </c>
      <c r="O214" s="168">
        <f>ROUND(E214*N214,2)</f>
        <v>0</v>
      </c>
      <c r="P214" s="168">
        <v>5.0000000000000001E-3</v>
      </c>
      <c r="Q214" s="168">
        <f>ROUND(E214*P214,2)</f>
        <v>0.09</v>
      </c>
      <c r="R214" s="170"/>
      <c r="S214" s="170" t="s">
        <v>156</v>
      </c>
      <c r="T214" s="171" t="s">
        <v>156</v>
      </c>
      <c r="U214" s="156">
        <v>0.51</v>
      </c>
      <c r="V214" s="156">
        <f>ROUND(E214*U214,2)</f>
        <v>9.18</v>
      </c>
      <c r="W214" s="156"/>
      <c r="X214" s="156" t="s">
        <v>191</v>
      </c>
      <c r="Y214" s="156" t="s">
        <v>159</v>
      </c>
      <c r="Z214" s="146"/>
      <c r="AA214" s="146"/>
      <c r="AB214" s="146"/>
      <c r="AC214" s="146"/>
      <c r="AD214" s="146"/>
      <c r="AE214" s="146"/>
      <c r="AF214" s="146"/>
      <c r="AG214" s="146" t="s">
        <v>192</v>
      </c>
      <c r="AH214" s="146"/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6"/>
      <c r="AS214" s="146"/>
      <c r="AT214" s="146"/>
      <c r="AU214" s="146"/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  <c r="BH214" s="146"/>
    </row>
    <row r="215" spans="1:60" outlineLevel="2" x14ac:dyDescent="0.2">
      <c r="A215" s="153"/>
      <c r="B215" s="154"/>
      <c r="C215" s="188" t="s">
        <v>454</v>
      </c>
      <c r="D215" s="178"/>
      <c r="E215" s="179">
        <v>18</v>
      </c>
      <c r="F215" s="156"/>
      <c r="G215" s="156"/>
      <c r="H215" s="156"/>
      <c r="I215" s="156"/>
      <c r="J215" s="156"/>
      <c r="K215" s="156"/>
      <c r="L215" s="156"/>
      <c r="M215" s="156"/>
      <c r="N215" s="155"/>
      <c r="O215" s="155"/>
      <c r="P215" s="155"/>
      <c r="Q215" s="155"/>
      <c r="R215" s="156"/>
      <c r="S215" s="156"/>
      <c r="T215" s="156"/>
      <c r="U215" s="156"/>
      <c r="V215" s="156"/>
      <c r="W215" s="156"/>
      <c r="X215" s="156"/>
      <c r="Y215" s="156"/>
      <c r="Z215" s="146"/>
      <c r="AA215" s="146"/>
      <c r="AB215" s="146"/>
      <c r="AC215" s="146"/>
      <c r="AD215" s="146"/>
      <c r="AE215" s="146"/>
      <c r="AF215" s="146"/>
      <c r="AG215" s="146" t="s">
        <v>197</v>
      </c>
      <c r="AH215" s="146">
        <v>0</v>
      </c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ht="22.5" outlineLevel="1" x14ac:dyDescent="0.2">
      <c r="A216" s="180">
        <v>88</v>
      </c>
      <c r="B216" s="181" t="s">
        <v>455</v>
      </c>
      <c r="C216" s="187" t="s">
        <v>456</v>
      </c>
      <c r="D216" s="182" t="s">
        <v>195</v>
      </c>
      <c r="E216" s="183">
        <v>18</v>
      </c>
      <c r="F216" s="184"/>
      <c r="G216" s="185">
        <f>ROUND(E216*F216,2)</f>
        <v>0</v>
      </c>
      <c r="H216" s="184">
        <v>0</v>
      </c>
      <c r="I216" s="185">
        <f>ROUND(E216*H216,2)</f>
        <v>0</v>
      </c>
      <c r="J216" s="184">
        <v>150</v>
      </c>
      <c r="K216" s="185">
        <f>ROUND(E216*J216,2)</f>
        <v>2700</v>
      </c>
      <c r="L216" s="185">
        <v>21</v>
      </c>
      <c r="M216" s="185">
        <f>G216*(1+L216/100)</f>
        <v>0</v>
      </c>
      <c r="N216" s="183">
        <v>1.4999999999999999E-4</v>
      </c>
      <c r="O216" s="183">
        <f>ROUND(E216*N216,2)</f>
        <v>0</v>
      </c>
      <c r="P216" s="183">
        <v>0</v>
      </c>
      <c r="Q216" s="183">
        <f>ROUND(E216*P216,2)</f>
        <v>0</v>
      </c>
      <c r="R216" s="185"/>
      <c r="S216" s="185" t="s">
        <v>356</v>
      </c>
      <c r="T216" s="186" t="s">
        <v>157</v>
      </c>
      <c r="U216" s="156">
        <v>0.87</v>
      </c>
      <c r="V216" s="156">
        <f>ROUND(E216*U216,2)</f>
        <v>15.66</v>
      </c>
      <c r="W216" s="156"/>
      <c r="X216" s="156" t="s">
        <v>191</v>
      </c>
      <c r="Y216" s="156" t="s">
        <v>159</v>
      </c>
      <c r="Z216" s="146"/>
      <c r="AA216" s="146"/>
      <c r="AB216" s="146"/>
      <c r="AC216" s="146"/>
      <c r="AD216" s="146"/>
      <c r="AE216" s="146"/>
      <c r="AF216" s="146"/>
      <c r="AG216" s="146" t="s">
        <v>192</v>
      </c>
      <c r="AH216" s="146"/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</row>
    <row r="217" spans="1:60" ht="22.5" outlineLevel="1" x14ac:dyDescent="0.2">
      <c r="A217" s="180">
        <v>89</v>
      </c>
      <c r="B217" s="181" t="s">
        <v>457</v>
      </c>
      <c r="C217" s="187" t="s">
        <v>458</v>
      </c>
      <c r="D217" s="182" t="s">
        <v>190</v>
      </c>
      <c r="E217" s="183">
        <v>1</v>
      </c>
      <c r="F217" s="184"/>
      <c r="G217" s="185">
        <f>ROUND(E217*F217,2)</f>
        <v>0</v>
      </c>
      <c r="H217" s="184">
        <v>5585</v>
      </c>
      <c r="I217" s="185">
        <f>ROUND(E217*H217,2)</f>
        <v>5585</v>
      </c>
      <c r="J217" s="184">
        <v>0</v>
      </c>
      <c r="K217" s="185">
        <f>ROUND(E217*J217,2)</f>
        <v>0</v>
      </c>
      <c r="L217" s="185">
        <v>21</v>
      </c>
      <c r="M217" s="185">
        <f>G217*(1+L217/100)</f>
        <v>0</v>
      </c>
      <c r="N217" s="183">
        <v>2.5999999999999999E-2</v>
      </c>
      <c r="O217" s="183">
        <f>ROUND(E217*N217,2)</f>
        <v>0.03</v>
      </c>
      <c r="P217" s="183">
        <v>0</v>
      </c>
      <c r="Q217" s="183">
        <f>ROUND(E217*P217,2)</f>
        <v>0</v>
      </c>
      <c r="R217" s="185" t="s">
        <v>387</v>
      </c>
      <c r="S217" s="185" t="s">
        <v>156</v>
      </c>
      <c r="T217" s="186" t="s">
        <v>156</v>
      </c>
      <c r="U217" s="156">
        <v>0</v>
      </c>
      <c r="V217" s="156">
        <f>ROUND(E217*U217,2)</f>
        <v>0</v>
      </c>
      <c r="W217" s="156"/>
      <c r="X217" s="156" t="s">
        <v>388</v>
      </c>
      <c r="Y217" s="156" t="s">
        <v>159</v>
      </c>
      <c r="Z217" s="146"/>
      <c r="AA217" s="146"/>
      <c r="AB217" s="146"/>
      <c r="AC217" s="146"/>
      <c r="AD217" s="146"/>
      <c r="AE217" s="146"/>
      <c r="AF217" s="146"/>
      <c r="AG217" s="146" t="s">
        <v>389</v>
      </c>
      <c r="AH217" s="146"/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ht="22.5" outlineLevel="1" x14ac:dyDescent="0.2">
      <c r="A218" s="180">
        <v>90</v>
      </c>
      <c r="B218" s="181" t="s">
        <v>459</v>
      </c>
      <c r="C218" s="187" t="s">
        <v>460</v>
      </c>
      <c r="D218" s="182" t="s">
        <v>190</v>
      </c>
      <c r="E218" s="183">
        <v>1</v>
      </c>
      <c r="F218" s="184"/>
      <c r="G218" s="185">
        <f>ROUND(E218*F218,2)</f>
        <v>0</v>
      </c>
      <c r="H218" s="184">
        <v>3370</v>
      </c>
      <c r="I218" s="185">
        <f>ROUND(E218*H218,2)</f>
        <v>3370</v>
      </c>
      <c r="J218" s="184">
        <v>0</v>
      </c>
      <c r="K218" s="185">
        <f>ROUND(E218*J218,2)</f>
        <v>0</v>
      </c>
      <c r="L218" s="185">
        <v>21</v>
      </c>
      <c r="M218" s="185">
        <f>G218*(1+L218/100)</f>
        <v>0</v>
      </c>
      <c r="N218" s="183">
        <v>2.4E-2</v>
      </c>
      <c r="O218" s="183">
        <f>ROUND(E218*N218,2)</f>
        <v>0.02</v>
      </c>
      <c r="P218" s="183">
        <v>0</v>
      </c>
      <c r="Q218" s="183">
        <f>ROUND(E218*P218,2)</f>
        <v>0</v>
      </c>
      <c r="R218" s="185" t="s">
        <v>387</v>
      </c>
      <c r="S218" s="185" t="s">
        <v>156</v>
      </c>
      <c r="T218" s="186" t="s">
        <v>156</v>
      </c>
      <c r="U218" s="156">
        <v>0</v>
      </c>
      <c r="V218" s="156">
        <f>ROUND(E218*U218,2)</f>
        <v>0</v>
      </c>
      <c r="W218" s="156"/>
      <c r="X218" s="156" t="s">
        <v>388</v>
      </c>
      <c r="Y218" s="156" t="s">
        <v>159</v>
      </c>
      <c r="Z218" s="146"/>
      <c r="AA218" s="146"/>
      <c r="AB218" s="146"/>
      <c r="AC218" s="146"/>
      <c r="AD218" s="146"/>
      <c r="AE218" s="146"/>
      <c r="AF218" s="146"/>
      <c r="AG218" s="146" t="s">
        <v>389</v>
      </c>
      <c r="AH218" s="146"/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ht="22.5" outlineLevel="1" x14ac:dyDescent="0.2">
      <c r="A219" s="180">
        <v>91</v>
      </c>
      <c r="B219" s="181" t="s">
        <v>461</v>
      </c>
      <c r="C219" s="187" t="s">
        <v>462</v>
      </c>
      <c r="D219" s="182" t="s">
        <v>190</v>
      </c>
      <c r="E219" s="183">
        <v>1</v>
      </c>
      <c r="F219" s="184"/>
      <c r="G219" s="185">
        <f>ROUND(E219*F219,2)</f>
        <v>0</v>
      </c>
      <c r="H219" s="184">
        <v>4975</v>
      </c>
      <c r="I219" s="185">
        <f>ROUND(E219*H219,2)</f>
        <v>4975</v>
      </c>
      <c r="J219" s="184">
        <v>0</v>
      </c>
      <c r="K219" s="185">
        <f>ROUND(E219*J219,2)</f>
        <v>0</v>
      </c>
      <c r="L219" s="185">
        <v>21</v>
      </c>
      <c r="M219" s="185">
        <f>G219*(1+L219/100)</f>
        <v>0</v>
      </c>
      <c r="N219" s="183">
        <v>3.7999999999999999E-2</v>
      </c>
      <c r="O219" s="183">
        <f>ROUND(E219*N219,2)</f>
        <v>0.04</v>
      </c>
      <c r="P219" s="183">
        <v>0</v>
      </c>
      <c r="Q219" s="183">
        <f>ROUND(E219*P219,2)</f>
        <v>0</v>
      </c>
      <c r="R219" s="185" t="s">
        <v>387</v>
      </c>
      <c r="S219" s="185" t="s">
        <v>156</v>
      </c>
      <c r="T219" s="186" t="s">
        <v>156</v>
      </c>
      <c r="U219" s="156">
        <v>0</v>
      </c>
      <c r="V219" s="156">
        <f>ROUND(E219*U219,2)</f>
        <v>0</v>
      </c>
      <c r="W219" s="156"/>
      <c r="X219" s="156" t="s">
        <v>388</v>
      </c>
      <c r="Y219" s="156" t="s">
        <v>159</v>
      </c>
      <c r="Z219" s="146"/>
      <c r="AA219" s="146"/>
      <c r="AB219" s="146"/>
      <c r="AC219" s="146"/>
      <c r="AD219" s="146"/>
      <c r="AE219" s="146"/>
      <c r="AF219" s="146"/>
      <c r="AG219" s="146" t="s">
        <v>389</v>
      </c>
      <c r="AH219" s="146"/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x14ac:dyDescent="0.2">
      <c r="A220" s="158" t="s">
        <v>151</v>
      </c>
      <c r="B220" s="159" t="s">
        <v>106</v>
      </c>
      <c r="C220" s="173" t="s">
        <v>107</v>
      </c>
      <c r="D220" s="160"/>
      <c r="E220" s="161"/>
      <c r="F220" s="162"/>
      <c r="G220" s="162">
        <f>SUMIF(AG221:AG229,"&lt;&gt;NOR",G221:G229)</f>
        <v>0</v>
      </c>
      <c r="H220" s="162"/>
      <c r="I220" s="162">
        <f>SUM(I221:I229)</f>
        <v>6990.83</v>
      </c>
      <c r="J220" s="162"/>
      <c r="K220" s="162">
        <f>SUM(K221:K229)</f>
        <v>6273.0700000000006</v>
      </c>
      <c r="L220" s="162"/>
      <c r="M220" s="162">
        <f>SUM(M221:M229)</f>
        <v>0</v>
      </c>
      <c r="N220" s="161"/>
      <c r="O220" s="161">
        <f>SUM(O221:O229)</f>
        <v>0.1</v>
      </c>
      <c r="P220" s="161"/>
      <c r="Q220" s="161">
        <f>SUM(Q221:Q229)</f>
        <v>0</v>
      </c>
      <c r="R220" s="162"/>
      <c r="S220" s="162"/>
      <c r="T220" s="163"/>
      <c r="U220" s="157"/>
      <c r="V220" s="157">
        <f>SUM(V221:V229)</f>
        <v>8.7800000000000011</v>
      </c>
      <c r="W220" s="157"/>
      <c r="X220" s="157"/>
      <c r="Y220" s="157"/>
      <c r="AG220" t="s">
        <v>152</v>
      </c>
    </row>
    <row r="221" spans="1:60" ht="22.5" outlineLevel="1" x14ac:dyDescent="0.2">
      <c r="A221" s="165">
        <v>92</v>
      </c>
      <c r="B221" s="166" t="s">
        <v>463</v>
      </c>
      <c r="C221" s="174" t="s">
        <v>464</v>
      </c>
      <c r="D221" s="167" t="s">
        <v>195</v>
      </c>
      <c r="E221" s="168">
        <v>3.76</v>
      </c>
      <c r="F221" s="169"/>
      <c r="G221" s="170">
        <f>ROUND(E221*F221,2)</f>
        <v>0</v>
      </c>
      <c r="H221" s="169">
        <v>0</v>
      </c>
      <c r="I221" s="170">
        <f>ROUND(E221*H221,2)</f>
        <v>0</v>
      </c>
      <c r="J221" s="169">
        <v>1484</v>
      </c>
      <c r="K221" s="170">
        <f>ROUND(E221*J221,2)</f>
        <v>5579.84</v>
      </c>
      <c r="L221" s="170">
        <v>21</v>
      </c>
      <c r="M221" s="170">
        <f>G221*(1+L221/100)</f>
        <v>0</v>
      </c>
      <c r="N221" s="168">
        <v>0</v>
      </c>
      <c r="O221" s="168">
        <f>ROUND(E221*N221,2)</f>
        <v>0</v>
      </c>
      <c r="P221" s="168">
        <v>0</v>
      </c>
      <c r="Q221" s="168">
        <f>ROUND(E221*P221,2)</f>
        <v>0</v>
      </c>
      <c r="R221" s="170"/>
      <c r="S221" s="170" t="s">
        <v>156</v>
      </c>
      <c r="T221" s="171" t="s">
        <v>156</v>
      </c>
      <c r="U221" s="156">
        <v>2.0699999999999998</v>
      </c>
      <c r="V221" s="156">
        <f>ROUND(E221*U221,2)</f>
        <v>7.78</v>
      </c>
      <c r="W221" s="156"/>
      <c r="X221" s="156" t="s">
        <v>191</v>
      </c>
      <c r="Y221" s="156" t="s">
        <v>159</v>
      </c>
      <c r="Z221" s="146"/>
      <c r="AA221" s="146"/>
      <c r="AB221" s="146"/>
      <c r="AC221" s="146"/>
      <c r="AD221" s="146"/>
      <c r="AE221" s="146"/>
      <c r="AF221" s="146"/>
      <c r="AG221" s="146" t="s">
        <v>192</v>
      </c>
      <c r="AH221" s="146"/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outlineLevel="2" x14ac:dyDescent="0.2">
      <c r="A222" s="153"/>
      <c r="B222" s="154"/>
      <c r="C222" s="188" t="s">
        <v>338</v>
      </c>
      <c r="D222" s="178"/>
      <c r="E222" s="179">
        <v>3.76</v>
      </c>
      <c r="F222" s="156"/>
      <c r="G222" s="156"/>
      <c r="H222" s="156"/>
      <c r="I222" s="156"/>
      <c r="J222" s="156"/>
      <c r="K222" s="156"/>
      <c r="L222" s="156"/>
      <c r="M222" s="156"/>
      <c r="N222" s="155"/>
      <c r="O222" s="155"/>
      <c r="P222" s="155"/>
      <c r="Q222" s="155"/>
      <c r="R222" s="156"/>
      <c r="S222" s="156"/>
      <c r="T222" s="156"/>
      <c r="U222" s="156"/>
      <c r="V222" s="156"/>
      <c r="W222" s="156"/>
      <c r="X222" s="156"/>
      <c r="Y222" s="156"/>
      <c r="Z222" s="146"/>
      <c r="AA222" s="146"/>
      <c r="AB222" s="146"/>
      <c r="AC222" s="146"/>
      <c r="AD222" s="146"/>
      <c r="AE222" s="146"/>
      <c r="AF222" s="146"/>
      <c r="AG222" s="146" t="s">
        <v>197</v>
      </c>
      <c r="AH222" s="146">
        <v>0</v>
      </c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</row>
    <row r="223" spans="1:60" outlineLevel="1" x14ac:dyDescent="0.2">
      <c r="A223" s="165">
        <v>93</v>
      </c>
      <c r="B223" s="166" t="s">
        <v>465</v>
      </c>
      <c r="C223" s="174" t="s">
        <v>466</v>
      </c>
      <c r="D223" s="167" t="s">
        <v>232</v>
      </c>
      <c r="E223" s="168">
        <v>12</v>
      </c>
      <c r="F223" s="169"/>
      <c r="G223" s="170">
        <f>ROUND(E223*F223,2)</f>
        <v>0</v>
      </c>
      <c r="H223" s="169">
        <v>40.44</v>
      </c>
      <c r="I223" s="170">
        <f>ROUND(E223*H223,2)</f>
        <v>485.28</v>
      </c>
      <c r="J223" s="169">
        <v>50.16</v>
      </c>
      <c r="K223" s="170">
        <f>ROUND(E223*J223,2)</f>
        <v>601.91999999999996</v>
      </c>
      <c r="L223" s="170">
        <v>21</v>
      </c>
      <c r="M223" s="170">
        <f>G223*(1+L223/100)</f>
        <v>0</v>
      </c>
      <c r="N223" s="168">
        <v>4.0000000000000003E-5</v>
      </c>
      <c r="O223" s="168">
        <f>ROUND(E223*N223,2)</f>
        <v>0</v>
      </c>
      <c r="P223" s="168">
        <v>0</v>
      </c>
      <c r="Q223" s="168">
        <f>ROUND(E223*P223,2)</f>
        <v>0</v>
      </c>
      <c r="R223" s="170"/>
      <c r="S223" s="170" t="s">
        <v>156</v>
      </c>
      <c r="T223" s="171" t="s">
        <v>156</v>
      </c>
      <c r="U223" s="156">
        <v>7.0000000000000007E-2</v>
      </c>
      <c r="V223" s="156">
        <f>ROUND(E223*U223,2)</f>
        <v>0.84</v>
      </c>
      <c r="W223" s="156"/>
      <c r="X223" s="156" t="s">
        <v>191</v>
      </c>
      <c r="Y223" s="156" t="s">
        <v>159</v>
      </c>
      <c r="Z223" s="146"/>
      <c r="AA223" s="146"/>
      <c r="AB223" s="146"/>
      <c r="AC223" s="146"/>
      <c r="AD223" s="146"/>
      <c r="AE223" s="146"/>
      <c r="AF223" s="146"/>
      <c r="AG223" s="146" t="s">
        <v>192</v>
      </c>
      <c r="AH223" s="146"/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</row>
    <row r="224" spans="1:60" outlineLevel="2" x14ac:dyDescent="0.2">
      <c r="A224" s="153"/>
      <c r="B224" s="154"/>
      <c r="C224" s="281" t="s">
        <v>467</v>
      </c>
      <c r="D224" s="282"/>
      <c r="E224" s="282"/>
      <c r="F224" s="282"/>
      <c r="G224" s="282"/>
      <c r="H224" s="156"/>
      <c r="I224" s="156"/>
      <c r="J224" s="156"/>
      <c r="K224" s="156"/>
      <c r="L224" s="156"/>
      <c r="M224" s="156"/>
      <c r="N224" s="155"/>
      <c r="O224" s="155"/>
      <c r="P224" s="155"/>
      <c r="Q224" s="155"/>
      <c r="R224" s="156"/>
      <c r="S224" s="156"/>
      <c r="T224" s="156"/>
      <c r="U224" s="156"/>
      <c r="V224" s="156"/>
      <c r="W224" s="156"/>
      <c r="X224" s="156"/>
      <c r="Y224" s="156"/>
      <c r="Z224" s="146"/>
      <c r="AA224" s="146"/>
      <c r="AB224" s="146"/>
      <c r="AC224" s="146"/>
      <c r="AD224" s="146"/>
      <c r="AE224" s="146"/>
      <c r="AF224" s="146"/>
      <c r="AG224" s="146" t="s">
        <v>162</v>
      </c>
      <c r="AH224" s="146"/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</row>
    <row r="225" spans="1:60" ht="22.5" outlineLevel="1" x14ac:dyDescent="0.2">
      <c r="A225" s="180">
        <v>94</v>
      </c>
      <c r="B225" s="181" t="s">
        <v>468</v>
      </c>
      <c r="C225" s="187" t="s">
        <v>469</v>
      </c>
      <c r="D225" s="182" t="s">
        <v>195</v>
      </c>
      <c r="E225" s="183">
        <v>3.76</v>
      </c>
      <c r="F225" s="184"/>
      <c r="G225" s="185">
        <f>ROUND(E225*F225,2)</f>
        <v>0</v>
      </c>
      <c r="H225" s="184">
        <v>16.7</v>
      </c>
      <c r="I225" s="185">
        <f>ROUND(E225*H225,2)</f>
        <v>62.79</v>
      </c>
      <c r="J225" s="184">
        <v>0</v>
      </c>
      <c r="K225" s="185">
        <f>ROUND(E225*J225,2)</f>
        <v>0</v>
      </c>
      <c r="L225" s="185">
        <v>21</v>
      </c>
      <c r="M225" s="185">
        <f>G225*(1+L225/100)</f>
        <v>0</v>
      </c>
      <c r="N225" s="183">
        <v>5.9999999999999995E-4</v>
      </c>
      <c r="O225" s="183">
        <f>ROUND(E225*N225,2)</f>
        <v>0</v>
      </c>
      <c r="P225" s="183">
        <v>0</v>
      </c>
      <c r="Q225" s="183">
        <f>ROUND(E225*P225,2)</f>
        <v>0</v>
      </c>
      <c r="R225" s="185"/>
      <c r="S225" s="185" t="s">
        <v>156</v>
      </c>
      <c r="T225" s="186" t="s">
        <v>156</v>
      </c>
      <c r="U225" s="156">
        <v>0</v>
      </c>
      <c r="V225" s="156">
        <f>ROUND(E225*U225,2)</f>
        <v>0</v>
      </c>
      <c r="W225" s="156"/>
      <c r="X225" s="156" t="s">
        <v>191</v>
      </c>
      <c r="Y225" s="156" t="s">
        <v>159</v>
      </c>
      <c r="Z225" s="146"/>
      <c r="AA225" s="146"/>
      <c r="AB225" s="146"/>
      <c r="AC225" s="146"/>
      <c r="AD225" s="146"/>
      <c r="AE225" s="146"/>
      <c r="AF225" s="146"/>
      <c r="AG225" s="146" t="s">
        <v>192</v>
      </c>
      <c r="AH225" s="146"/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</row>
    <row r="226" spans="1:60" ht="22.5" outlineLevel="1" x14ac:dyDescent="0.2">
      <c r="A226" s="165">
        <v>95</v>
      </c>
      <c r="B226" s="166" t="s">
        <v>470</v>
      </c>
      <c r="C226" s="174" t="s">
        <v>471</v>
      </c>
      <c r="D226" s="167" t="s">
        <v>323</v>
      </c>
      <c r="E226" s="168">
        <v>0.10088999999999999</v>
      </c>
      <c r="F226" s="169"/>
      <c r="G226" s="170">
        <f>ROUND(E226*F226,2)</f>
        <v>0</v>
      </c>
      <c r="H226" s="169">
        <v>0</v>
      </c>
      <c r="I226" s="170">
        <f>ROUND(E226*H226,2)</f>
        <v>0</v>
      </c>
      <c r="J226" s="169">
        <v>905</v>
      </c>
      <c r="K226" s="170">
        <f>ROUND(E226*J226,2)</f>
        <v>91.31</v>
      </c>
      <c r="L226" s="170">
        <v>21</v>
      </c>
      <c r="M226" s="170">
        <f>G226*(1+L226/100)</f>
        <v>0</v>
      </c>
      <c r="N226" s="168">
        <v>0</v>
      </c>
      <c r="O226" s="168">
        <f>ROUND(E226*N226,2)</f>
        <v>0</v>
      </c>
      <c r="P226" s="168">
        <v>0</v>
      </c>
      <c r="Q226" s="168">
        <f>ROUND(E226*P226,2)</f>
        <v>0</v>
      </c>
      <c r="R226" s="170"/>
      <c r="S226" s="170" t="s">
        <v>156</v>
      </c>
      <c r="T226" s="171" t="s">
        <v>156</v>
      </c>
      <c r="U226" s="156">
        <v>1.5980000000000001</v>
      </c>
      <c r="V226" s="156">
        <f>ROUND(E226*U226,2)</f>
        <v>0.16</v>
      </c>
      <c r="W226" s="156"/>
      <c r="X226" s="156" t="s">
        <v>191</v>
      </c>
      <c r="Y226" s="156" t="s">
        <v>159</v>
      </c>
      <c r="Z226" s="146"/>
      <c r="AA226" s="146"/>
      <c r="AB226" s="146"/>
      <c r="AC226" s="146"/>
      <c r="AD226" s="146"/>
      <c r="AE226" s="146"/>
      <c r="AF226" s="146"/>
      <c r="AG226" s="146" t="s">
        <v>192</v>
      </c>
      <c r="AH226" s="146"/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</row>
    <row r="227" spans="1:60" outlineLevel="2" x14ac:dyDescent="0.2">
      <c r="A227" s="153"/>
      <c r="B227" s="154"/>
      <c r="C227" s="188" t="s">
        <v>472</v>
      </c>
      <c r="D227" s="178"/>
      <c r="E227" s="179">
        <v>0.10088999999999999</v>
      </c>
      <c r="F227" s="156"/>
      <c r="G227" s="156"/>
      <c r="H227" s="156"/>
      <c r="I227" s="156"/>
      <c r="J227" s="156"/>
      <c r="K227" s="156"/>
      <c r="L227" s="156"/>
      <c r="M227" s="156"/>
      <c r="N227" s="155"/>
      <c r="O227" s="155"/>
      <c r="P227" s="155"/>
      <c r="Q227" s="155"/>
      <c r="R227" s="156"/>
      <c r="S227" s="156"/>
      <c r="T227" s="156"/>
      <c r="U227" s="156"/>
      <c r="V227" s="156"/>
      <c r="W227" s="156"/>
      <c r="X227" s="156"/>
      <c r="Y227" s="156"/>
      <c r="Z227" s="146"/>
      <c r="AA227" s="146"/>
      <c r="AB227" s="146"/>
      <c r="AC227" s="146"/>
      <c r="AD227" s="146"/>
      <c r="AE227" s="146"/>
      <c r="AF227" s="146"/>
      <c r="AG227" s="146" t="s">
        <v>197</v>
      </c>
      <c r="AH227" s="146">
        <v>0</v>
      </c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</row>
    <row r="228" spans="1:60" outlineLevel="1" x14ac:dyDescent="0.2">
      <c r="A228" s="165">
        <v>96</v>
      </c>
      <c r="B228" s="166" t="s">
        <v>473</v>
      </c>
      <c r="C228" s="174" t="s">
        <v>474</v>
      </c>
      <c r="D228" s="167" t="s">
        <v>195</v>
      </c>
      <c r="E228" s="168">
        <v>4.3239999999999998</v>
      </c>
      <c r="F228" s="169"/>
      <c r="G228" s="170">
        <f>ROUND(E228*F228,2)</f>
        <v>0</v>
      </c>
      <c r="H228" s="169">
        <v>1490</v>
      </c>
      <c r="I228" s="170">
        <f>ROUND(E228*H228,2)</f>
        <v>6442.76</v>
      </c>
      <c r="J228" s="169">
        <v>0</v>
      </c>
      <c r="K228" s="170">
        <f>ROUND(E228*J228,2)</f>
        <v>0</v>
      </c>
      <c r="L228" s="170">
        <v>21</v>
      </c>
      <c r="M228" s="170">
        <f>G228*(1+L228/100)</f>
        <v>0</v>
      </c>
      <c r="N228" s="168">
        <v>2.2700000000000001E-2</v>
      </c>
      <c r="O228" s="168">
        <f>ROUND(E228*N228,2)</f>
        <v>0.1</v>
      </c>
      <c r="P228" s="168">
        <v>0</v>
      </c>
      <c r="Q228" s="168">
        <f>ROUND(E228*P228,2)</f>
        <v>0</v>
      </c>
      <c r="R228" s="170"/>
      <c r="S228" s="170" t="s">
        <v>356</v>
      </c>
      <c r="T228" s="171" t="s">
        <v>157</v>
      </c>
      <c r="U228" s="156">
        <v>0</v>
      </c>
      <c r="V228" s="156">
        <f>ROUND(E228*U228,2)</f>
        <v>0</v>
      </c>
      <c r="W228" s="156"/>
      <c r="X228" s="156" t="s">
        <v>388</v>
      </c>
      <c r="Y228" s="156" t="s">
        <v>159</v>
      </c>
      <c r="Z228" s="146"/>
      <c r="AA228" s="146"/>
      <c r="AB228" s="146"/>
      <c r="AC228" s="146"/>
      <c r="AD228" s="146"/>
      <c r="AE228" s="146"/>
      <c r="AF228" s="146"/>
      <c r="AG228" s="146" t="s">
        <v>389</v>
      </c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</row>
    <row r="229" spans="1:60" outlineLevel="2" x14ac:dyDescent="0.2">
      <c r="A229" s="153"/>
      <c r="B229" s="154"/>
      <c r="C229" s="188" t="s">
        <v>475</v>
      </c>
      <c r="D229" s="178"/>
      <c r="E229" s="179">
        <v>4.3239999999999998</v>
      </c>
      <c r="F229" s="156"/>
      <c r="G229" s="156"/>
      <c r="H229" s="156"/>
      <c r="I229" s="156"/>
      <c r="J229" s="156"/>
      <c r="K229" s="156"/>
      <c r="L229" s="156"/>
      <c r="M229" s="156"/>
      <c r="N229" s="155"/>
      <c r="O229" s="155"/>
      <c r="P229" s="155"/>
      <c r="Q229" s="155"/>
      <c r="R229" s="156"/>
      <c r="S229" s="156"/>
      <c r="T229" s="156"/>
      <c r="U229" s="156"/>
      <c r="V229" s="156"/>
      <c r="W229" s="156"/>
      <c r="X229" s="156"/>
      <c r="Y229" s="156"/>
      <c r="Z229" s="146"/>
      <c r="AA229" s="146"/>
      <c r="AB229" s="146"/>
      <c r="AC229" s="146"/>
      <c r="AD229" s="146"/>
      <c r="AE229" s="146"/>
      <c r="AF229" s="146"/>
      <c r="AG229" s="146" t="s">
        <v>197</v>
      </c>
      <c r="AH229" s="146">
        <v>0</v>
      </c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</row>
    <row r="230" spans="1:60" x14ac:dyDescent="0.2">
      <c r="A230" s="158" t="s">
        <v>151</v>
      </c>
      <c r="B230" s="159" t="s">
        <v>108</v>
      </c>
      <c r="C230" s="173" t="s">
        <v>109</v>
      </c>
      <c r="D230" s="160"/>
      <c r="E230" s="161"/>
      <c r="F230" s="162"/>
      <c r="G230" s="162">
        <f>SUMIF(AG231:AG245,"&lt;&gt;NOR",G231:G245)</f>
        <v>0</v>
      </c>
      <c r="H230" s="162"/>
      <c r="I230" s="162">
        <f>SUM(I231:I245)</f>
        <v>51451.1</v>
      </c>
      <c r="J230" s="162"/>
      <c r="K230" s="162">
        <f>SUM(K231:K245)</f>
        <v>21206.83</v>
      </c>
      <c r="L230" s="162"/>
      <c r="M230" s="162">
        <f>SUM(M231:M245)</f>
        <v>0</v>
      </c>
      <c r="N230" s="161"/>
      <c r="O230" s="161">
        <f>SUM(O231:O245)</f>
        <v>0.16</v>
      </c>
      <c r="P230" s="161"/>
      <c r="Q230" s="161">
        <f>SUM(Q231:Q245)</f>
        <v>0.16</v>
      </c>
      <c r="R230" s="162"/>
      <c r="S230" s="162"/>
      <c r="T230" s="163"/>
      <c r="U230" s="157"/>
      <c r="V230" s="157">
        <f>SUM(V231:V245)</f>
        <v>30.57</v>
      </c>
      <c r="W230" s="157"/>
      <c r="X230" s="157"/>
      <c r="Y230" s="157"/>
      <c r="AG230" t="s">
        <v>152</v>
      </c>
    </row>
    <row r="231" spans="1:60" ht="22.5" outlineLevel="1" x14ac:dyDescent="0.2">
      <c r="A231" s="165">
        <v>97</v>
      </c>
      <c r="B231" s="166" t="s">
        <v>476</v>
      </c>
      <c r="C231" s="174" t="s">
        <v>477</v>
      </c>
      <c r="D231" s="167" t="s">
        <v>232</v>
      </c>
      <c r="E231" s="168">
        <v>29.07</v>
      </c>
      <c r="F231" s="169"/>
      <c r="G231" s="170">
        <f>ROUND(E231*F231,2)</f>
        <v>0</v>
      </c>
      <c r="H231" s="169">
        <v>17.88</v>
      </c>
      <c r="I231" s="170">
        <f>ROUND(E231*H231,2)</f>
        <v>519.77</v>
      </c>
      <c r="J231" s="169">
        <v>165.12</v>
      </c>
      <c r="K231" s="170">
        <f>ROUND(E231*J231,2)</f>
        <v>4800.04</v>
      </c>
      <c r="L231" s="170">
        <v>21</v>
      </c>
      <c r="M231" s="170">
        <f>G231*(1+L231/100)</f>
        <v>0</v>
      </c>
      <c r="N231" s="168">
        <v>9.0000000000000006E-5</v>
      </c>
      <c r="O231" s="168">
        <f>ROUND(E231*N231,2)</f>
        <v>0</v>
      </c>
      <c r="P231" s="168">
        <v>0</v>
      </c>
      <c r="Q231" s="168">
        <f>ROUND(E231*P231,2)</f>
        <v>0</v>
      </c>
      <c r="R231" s="170"/>
      <c r="S231" s="170" t="s">
        <v>156</v>
      </c>
      <c r="T231" s="171" t="s">
        <v>156</v>
      </c>
      <c r="U231" s="156">
        <v>0.23</v>
      </c>
      <c r="V231" s="156">
        <f>ROUND(E231*U231,2)</f>
        <v>6.69</v>
      </c>
      <c r="W231" s="156"/>
      <c r="X231" s="156" t="s">
        <v>191</v>
      </c>
      <c r="Y231" s="156" t="s">
        <v>159</v>
      </c>
      <c r="Z231" s="146"/>
      <c r="AA231" s="146"/>
      <c r="AB231" s="146"/>
      <c r="AC231" s="146"/>
      <c r="AD231" s="146"/>
      <c r="AE231" s="146"/>
      <c r="AF231" s="146"/>
      <c r="AG231" s="146" t="s">
        <v>192</v>
      </c>
      <c r="AH231" s="146"/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</row>
    <row r="232" spans="1:60" outlineLevel="2" x14ac:dyDescent="0.2">
      <c r="A232" s="153"/>
      <c r="B232" s="154"/>
      <c r="C232" s="281" t="s">
        <v>478</v>
      </c>
      <c r="D232" s="282"/>
      <c r="E232" s="282"/>
      <c r="F232" s="282"/>
      <c r="G232" s="282"/>
      <c r="H232" s="156"/>
      <c r="I232" s="156"/>
      <c r="J232" s="156"/>
      <c r="K232" s="156"/>
      <c r="L232" s="156"/>
      <c r="M232" s="156"/>
      <c r="N232" s="155"/>
      <c r="O232" s="155"/>
      <c r="P232" s="155"/>
      <c r="Q232" s="155"/>
      <c r="R232" s="156"/>
      <c r="S232" s="156"/>
      <c r="T232" s="156"/>
      <c r="U232" s="156"/>
      <c r="V232" s="156"/>
      <c r="W232" s="156"/>
      <c r="X232" s="156"/>
      <c r="Y232" s="156"/>
      <c r="Z232" s="146"/>
      <c r="AA232" s="146"/>
      <c r="AB232" s="146"/>
      <c r="AC232" s="146"/>
      <c r="AD232" s="146"/>
      <c r="AE232" s="146"/>
      <c r="AF232" s="146"/>
      <c r="AG232" s="146" t="s">
        <v>162</v>
      </c>
      <c r="AH232" s="146"/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</row>
    <row r="233" spans="1:60" outlineLevel="2" x14ac:dyDescent="0.2">
      <c r="A233" s="153"/>
      <c r="B233" s="154"/>
      <c r="C233" s="188" t="s">
        <v>479</v>
      </c>
      <c r="D233" s="178"/>
      <c r="E233" s="179">
        <v>29.07</v>
      </c>
      <c r="F233" s="156"/>
      <c r="G233" s="156"/>
      <c r="H233" s="156"/>
      <c r="I233" s="156"/>
      <c r="J233" s="156"/>
      <c r="K233" s="156"/>
      <c r="L233" s="156"/>
      <c r="M233" s="156"/>
      <c r="N233" s="155"/>
      <c r="O233" s="155"/>
      <c r="P233" s="155"/>
      <c r="Q233" s="155"/>
      <c r="R233" s="156"/>
      <c r="S233" s="156"/>
      <c r="T233" s="156"/>
      <c r="U233" s="156"/>
      <c r="V233" s="156"/>
      <c r="W233" s="156"/>
      <c r="X233" s="156"/>
      <c r="Y233" s="156"/>
      <c r="Z233" s="146"/>
      <c r="AA233" s="146"/>
      <c r="AB233" s="146"/>
      <c r="AC233" s="146"/>
      <c r="AD233" s="146"/>
      <c r="AE233" s="146"/>
      <c r="AF233" s="146"/>
      <c r="AG233" s="146" t="s">
        <v>197</v>
      </c>
      <c r="AH233" s="146">
        <v>0</v>
      </c>
      <c r="AI233" s="146"/>
      <c r="AJ233" s="146"/>
      <c r="AK233" s="146"/>
      <c r="AL233" s="146"/>
      <c r="AM233" s="146"/>
      <c r="AN233" s="146"/>
      <c r="AO233" s="146"/>
      <c r="AP233" s="146"/>
      <c r="AQ233" s="146"/>
      <c r="AR233" s="146"/>
      <c r="AS233" s="146"/>
      <c r="AT233" s="146"/>
      <c r="AU233" s="146"/>
      <c r="AV233" s="146"/>
      <c r="AW233" s="146"/>
      <c r="AX233" s="146"/>
      <c r="AY233" s="146"/>
      <c r="AZ233" s="146"/>
      <c r="BA233" s="146"/>
      <c r="BB233" s="146"/>
      <c r="BC233" s="146"/>
      <c r="BD233" s="146"/>
      <c r="BE233" s="146"/>
      <c r="BF233" s="146"/>
      <c r="BG233" s="146"/>
      <c r="BH233" s="146"/>
    </row>
    <row r="234" spans="1:60" ht="22.5" outlineLevel="1" x14ac:dyDescent="0.2">
      <c r="A234" s="165">
        <v>98</v>
      </c>
      <c r="B234" s="166" t="s">
        <v>480</v>
      </c>
      <c r="C234" s="174" t="s">
        <v>481</v>
      </c>
      <c r="D234" s="167" t="s">
        <v>195</v>
      </c>
      <c r="E234" s="168">
        <v>44.81</v>
      </c>
      <c r="F234" s="169"/>
      <c r="G234" s="170">
        <f>ROUND(E234*F234,2)</f>
        <v>0</v>
      </c>
      <c r="H234" s="169">
        <v>0</v>
      </c>
      <c r="I234" s="170">
        <f>ROUND(E234*H234,2)</f>
        <v>0</v>
      </c>
      <c r="J234" s="169">
        <v>59.4</v>
      </c>
      <c r="K234" s="170">
        <f>ROUND(E234*J234,2)</f>
        <v>2661.71</v>
      </c>
      <c r="L234" s="170">
        <v>21</v>
      </c>
      <c r="M234" s="170">
        <f>G234*(1+L234/100)</f>
        <v>0</v>
      </c>
      <c r="N234" s="168">
        <v>0</v>
      </c>
      <c r="O234" s="168">
        <f>ROUND(E234*N234,2)</f>
        <v>0</v>
      </c>
      <c r="P234" s="168">
        <v>3.5000000000000001E-3</v>
      </c>
      <c r="Q234" s="168">
        <f>ROUND(E234*P234,2)</f>
        <v>0.16</v>
      </c>
      <c r="R234" s="170"/>
      <c r="S234" s="170" t="s">
        <v>156</v>
      </c>
      <c r="T234" s="171" t="s">
        <v>156</v>
      </c>
      <c r="U234" s="156">
        <v>0.105</v>
      </c>
      <c r="V234" s="156">
        <f>ROUND(E234*U234,2)</f>
        <v>4.71</v>
      </c>
      <c r="W234" s="156"/>
      <c r="X234" s="156" t="s">
        <v>191</v>
      </c>
      <c r="Y234" s="156" t="s">
        <v>159</v>
      </c>
      <c r="Z234" s="146"/>
      <c r="AA234" s="146"/>
      <c r="AB234" s="146"/>
      <c r="AC234" s="146"/>
      <c r="AD234" s="146"/>
      <c r="AE234" s="146"/>
      <c r="AF234" s="146"/>
      <c r="AG234" s="146" t="s">
        <v>192</v>
      </c>
      <c r="AH234" s="146"/>
      <c r="AI234" s="146"/>
      <c r="AJ234" s="146"/>
      <c r="AK234" s="146"/>
      <c r="AL234" s="146"/>
      <c r="AM234" s="146"/>
      <c r="AN234" s="146"/>
      <c r="AO234" s="146"/>
      <c r="AP234" s="146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</row>
    <row r="235" spans="1:60" outlineLevel="2" x14ac:dyDescent="0.2">
      <c r="A235" s="153"/>
      <c r="B235" s="154"/>
      <c r="C235" s="188" t="s">
        <v>246</v>
      </c>
      <c r="D235" s="178"/>
      <c r="E235" s="179">
        <v>10.15</v>
      </c>
      <c r="F235" s="156"/>
      <c r="G235" s="156"/>
      <c r="H235" s="156"/>
      <c r="I235" s="156"/>
      <c r="J235" s="156"/>
      <c r="K235" s="156"/>
      <c r="L235" s="156"/>
      <c r="M235" s="156"/>
      <c r="N235" s="155"/>
      <c r="O235" s="155"/>
      <c r="P235" s="155"/>
      <c r="Q235" s="155"/>
      <c r="R235" s="156"/>
      <c r="S235" s="156"/>
      <c r="T235" s="156"/>
      <c r="U235" s="156"/>
      <c r="V235" s="156"/>
      <c r="W235" s="156"/>
      <c r="X235" s="156"/>
      <c r="Y235" s="156"/>
      <c r="Z235" s="146"/>
      <c r="AA235" s="146"/>
      <c r="AB235" s="146"/>
      <c r="AC235" s="146"/>
      <c r="AD235" s="146"/>
      <c r="AE235" s="146"/>
      <c r="AF235" s="146"/>
      <c r="AG235" s="146" t="s">
        <v>197</v>
      </c>
      <c r="AH235" s="146">
        <v>0</v>
      </c>
      <c r="AI235" s="146"/>
      <c r="AJ235" s="146"/>
      <c r="AK235" s="146"/>
      <c r="AL235" s="146"/>
      <c r="AM235" s="146"/>
      <c r="AN235" s="146"/>
      <c r="AO235" s="146"/>
      <c r="AP235" s="146"/>
      <c r="AQ235" s="146"/>
      <c r="AR235" s="146"/>
      <c r="AS235" s="146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</row>
    <row r="236" spans="1:60" outlineLevel="3" x14ac:dyDescent="0.2">
      <c r="A236" s="153"/>
      <c r="B236" s="154"/>
      <c r="C236" s="188" t="s">
        <v>247</v>
      </c>
      <c r="D236" s="178"/>
      <c r="E236" s="179">
        <v>15.76</v>
      </c>
      <c r="F236" s="156"/>
      <c r="G236" s="156"/>
      <c r="H236" s="156"/>
      <c r="I236" s="156"/>
      <c r="J236" s="156"/>
      <c r="K236" s="156"/>
      <c r="L236" s="156"/>
      <c r="M236" s="156"/>
      <c r="N236" s="155"/>
      <c r="O236" s="155"/>
      <c r="P236" s="155"/>
      <c r="Q236" s="155"/>
      <c r="R236" s="156"/>
      <c r="S236" s="156"/>
      <c r="T236" s="156"/>
      <c r="U236" s="156"/>
      <c r="V236" s="156"/>
      <c r="W236" s="156"/>
      <c r="X236" s="156"/>
      <c r="Y236" s="156"/>
      <c r="Z236" s="146"/>
      <c r="AA236" s="146"/>
      <c r="AB236" s="146"/>
      <c r="AC236" s="146"/>
      <c r="AD236" s="146"/>
      <c r="AE236" s="146"/>
      <c r="AF236" s="146"/>
      <c r="AG236" s="146" t="s">
        <v>197</v>
      </c>
      <c r="AH236" s="146">
        <v>0</v>
      </c>
      <c r="AI236" s="146"/>
      <c r="AJ236" s="146"/>
      <c r="AK236" s="146"/>
      <c r="AL236" s="146"/>
      <c r="AM236" s="146"/>
      <c r="AN236" s="146"/>
      <c r="AO236" s="146"/>
      <c r="AP236" s="146"/>
      <c r="AQ236" s="146"/>
      <c r="AR236" s="146"/>
      <c r="AS236" s="146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</row>
    <row r="237" spans="1:60" outlineLevel="3" x14ac:dyDescent="0.2">
      <c r="A237" s="153"/>
      <c r="B237" s="154"/>
      <c r="C237" s="188" t="s">
        <v>248</v>
      </c>
      <c r="D237" s="178"/>
      <c r="E237" s="179">
        <v>15.83</v>
      </c>
      <c r="F237" s="156"/>
      <c r="G237" s="156"/>
      <c r="H237" s="156"/>
      <c r="I237" s="156"/>
      <c r="J237" s="156"/>
      <c r="K237" s="156"/>
      <c r="L237" s="156"/>
      <c r="M237" s="156"/>
      <c r="N237" s="155"/>
      <c r="O237" s="155"/>
      <c r="P237" s="155"/>
      <c r="Q237" s="155"/>
      <c r="R237" s="156"/>
      <c r="S237" s="156"/>
      <c r="T237" s="156"/>
      <c r="U237" s="156"/>
      <c r="V237" s="156"/>
      <c r="W237" s="156"/>
      <c r="X237" s="156"/>
      <c r="Y237" s="156"/>
      <c r="Z237" s="146"/>
      <c r="AA237" s="146"/>
      <c r="AB237" s="146"/>
      <c r="AC237" s="146"/>
      <c r="AD237" s="146"/>
      <c r="AE237" s="146"/>
      <c r="AF237" s="146"/>
      <c r="AG237" s="146" t="s">
        <v>197</v>
      </c>
      <c r="AH237" s="146">
        <v>0</v>
      </c>
      <c r="AI237" s="146"/>
      <c r="AJ237" s="146"/>
      <c r="AK237" s="146"/>
      <c r="AL237" s="146"/>
      <c r="AM237" s="146"/>
      <c r="AN237" s="146"/>
      <c r="AO237" s="146"/>
      <c r="AP237" s="146"/>
      <c r="AQ237" s="146"/>
      <c r="AR237" s="146"/>
      <c r="AS237" s="146"/>
      <c r="AT237" s="146"/>
      <c r="AU237" s="146"/>
      <c r="AV237" s="146"/>
      <c r="AW237" s="146"/>
      <c r="AX237" s="146"/>
      <c r="AY237" s="146"/>
      <c r="AZ237" s="146"/>
      <c r="BA237" s="146"/>
      <c r="BB237" s="146"/>
      <c r="BC237" s="146"/>
      <c r="BD237" s="146"/>
      <c r="BE237" s="146"/>
      <c r="BF237" s="146"/>
      <c r="BG237" s="146"/>
      <c r="BH237" s="146"/>
    </row>
    <row r="238" spans="1:60" outlineLevel="3" x14ac:dyDescent="0.2">
      <c r="A238" s="153"/>
      <c r="B238" s="154"/>
      <c r="C238" s="188" t="s">
        <v>249</v>
      </c>
      <c r="D238" s="178"/>
      <c r="E238" s="179">
        <v>1.55</v>
      </c>
      <c r="F238" s="156"/>
      <c r="G238" s="156"/>
      <c r="H238" s="156"/>
      <c r="I238" s="156"/>
      <c r="J238" s="156"/>
      <c r="K238" s="156"/>
      <c r="L238" s="156"/>
      <c r="M238" s="156"/>
      <c r="N238" s="155"/>
      <c r="O238" s="155"/>
      <c r="P238" s="155"/>
      <c r="Q238" s="155"/>
      <c r="R238" s="156"/>
      <c r="S238" s="156"/>
      <c r="T238" s="156"/>
      <c r="U238" s="156"/>
      <c r="V238" s="156"/>
      <c r="W238" s="156"/>
      <c r="X238" s="156"/>
      <c r="Y238" s="156"/>
      <c r="Z238" s="146"/>
      <c r="AA238" s="146"/>
      <c r="AB238" s="146"/>
      <c r="AC238" s="146"/>
      <c r="AD238" s="146"/>
      <c r="AE238" s="146"/>
      <c r="AF238" s="146"/>
      <c r="AG238" s="146" t="s">
        <v>197</v>
      </c>
      <c r="AH238" s="146">
        <v>0</v>
      </c>
      <c r="AI238" s="146"/>
      <c r="AJ238" s="146"/>
      <c r="AK238" s="146"/>
      <c r="AL238" s="146"/>
      <c r="AM238" s="146"/>
      <c r="AN238" s="146"/>
      <c r="AO238" s="146"/>
      <c r="AP238" s="146"/>
      <c r="AQ238" s="146"/>
      <c r="AR238" s="146"/>
      <c r="AS238" s="146"/>
      <c r="AT238" s="146"/>
      <c r="AU238" s="146"/>
      <c r="AV238" s="146"/>
      <c r="AW238" s="146"/>
      <c r="AX238" s="146"/>
      <c r="AY238" s="146"/>
      <c r="AZ238" s="146"/>
      <c r="BA238" s="146"/>
      <c r="BB238" s="146"/>
      <c r="BC238" s="146"/>
      <c r="BD238" s="146"/>
      <c r="BE238" s="146"/>
      <c r="BF238" s="146"/>
      <c r="BG238" s="146"/>
      <c r="BH238" s="146"/>
    </row>
    <row r="239" spans="1:60" outlineLevel="3" x14ac:dyDescent="0.2">
      <c r="A239" s="153"/>
      <c r="B239" s="154"/>
      <c r="C239" s="188" t="s">
        <v>250</v>
      </c>
      <c r="D239" s="178"/>
      <c r="E239" s="179">
        <v>1.52</v>
      </c>
      <c r="F239" s="156"/>
      <c r="G239" s="156"/>
      <c r="H239" s="156"/>
      <c r="I239" s="156"/>
      <c r="J239" s="156"/>
      <c r="K239" s="156"/>
      <c r="L239" s="156"/>
      <c r="M239" s="156"/>
      <c r="N239" s="155"/>
      <c r="O239" s="155"/>
      <c r="P239" s="155"/>
      <c r="Q239" s="155"/>
      <c r="R239" s="156"/>
      <c r="S239" s="156"/>
      <c r="T239" s="156"/>
      <c r="U239" s="156"/>
      <c r="V239" s="156"/>
      <c r="W239" s="156"/>
      <c r="X239" s="156"/>
      <c r="Y239" s="156"/>
      <c r="Z239" s="146"/>
      <c r="AA239" s="146"/>
      <c r="AB239" s="146"/>
      <c r="AC239" s="146"/>
      <c r="AD239" s="146"/>
      <c r="AE239" s="146"/>
      <c r="AF239" s="146"/>
      <c r="AG239" s="146" t="s">
        <v>197</v>
      </c>
      <c r="AH239" s="146">
        <v>0</v>
      </c>
      <c r="AI239" s="146"/>
      <c r="AJ239" s="146"/>
      <c r="AK239" s="146"/>
      <c r="AL239" s="146"/>
      <c r="AM239" s="146"/>
      <c r="AN239" s="146"/>
      <c r="AO239" s="146"/>
      <c r="AP239" s="146"/>
      <c r="AQ239" s="146"/>
      <c r="AR239" s="146"/>
      <c r="AS239" s="146"/>
      <c r="AT239" s="146"/>
      <c r="AU239" s="146"/>
      <c r="AV239" s="146"/>
      <c r="AW239" s="146"/>
      <c r="AX239" s="146"/>
      <c r="AY239" s="146"/>
      <c r="AZ239" s="146"/>
      <c r="BA239" s="146"/>
      <c r="BB239" s="146"/>
      <c r="BC239" s="146"/>
      <c r="BD239" s="146"/>
      <c r="BE239" s="146"/>
      <c r="BF239" s="146"/>
      <c r="BG239" s="146"/>
      <c r="BH239" s="146"/>
    </row>
    <row r="240" spans="1:60" ht="22.5" outlineLevel="1" x14ac:dyDescent="0.2">
      <c r="A240" s="180">
        <v>99</v>
      </c>
      <c r="B240" s="181" t="s">
        <v>482</v>
      </c>
      <c r="C240" s="187" t="s">
        <v>483</v>
      </c>
      <c r="D240" s="182" t="s">
        <v>195</v>
      </c>
      <c r="E240" s="183">
        <v>44.81</v>
      </c>
      <c r="F240" s="184"/>
      <c r="G240" s="185">
        <f>ROUND(E240*F240,2)</f>
        <v>0</v>
      </c>
      <c r="H240" s="184">
        <v>58.33</v>
      </c>
      <c r="I240" s="185">
        <f>ROUND(E240*H240,2)</f>
        <v>2613.77</v>
      </c>
      <c r="J240" s="184">
        <v>272.67</v>
      </c>
      <c r="K240" s="185">
        <f>ROUND(E240*J240,2)</f>
        <v>12218.34</v>
      </c>
      <c r="L240" s="185">
        <v>21</v>
      </c>
      <c r="M240" s="185">
        <f>G240*(1+L240/100)</f>
        <v>0</v>
      </c>
      <c r="N240" s="183">
        <v>2.3000000000000001E-4</v>
      </c>
      <c r="O240" s="183">
        <f>ROUND(E240*N240,2)</f>
        <v>0.01</v>
      </c>
      <c r="P240" s="183">
        <v>0</v>
      </c>
      <c r="Q240" s="183">
        <f>ROUND(E240*P240,2)</f>
        <v>0</v>
      </c>
      <c r="R240" s="185"/>
      <c r="S240" s="185" t="s">
        <v>156</v>
      </c>
      <c r="T240" s="186" t="s">
        <v>156</v>
      </c>
      <c r="U240" s="156">
        <v>0.38</v>
      </c>
      <c r="V240" s="156">
        <f>ROUND(E240*U240,2)</f>
        <v>17.03</v>
      </c>
      <c r="W240" s="156"/>
      <c r="X240" s="156" t="s">
        <v>191</v>
      </c>
      <c r="Y240" s="156" t="s">
        <v>159</v>
      </c>
      <c r="Z240" s="146"/>
      <c r="AA240" s="146"/>
      <c r="AB240" s="146"/>
      <c r="AC240" s="146"/>
      <c r="AD240" s="146"/>
      <c r="AE240" s="146"/>
      <c r="AF240" s="146"/>
      <c r="AG240" s="146" t="s">
        <v>192</v>
      </c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</row>
    <row r="241" spans="1:60" ht="33.75" outlineLevel="1" x14ac:dyDescent="0.2">
      <c r="A241" s="180">
        <v>100</v>
      </c>
      <c r="B241" s="181" t="s">
        <v>484</v>
      </c>
      <c r="C241" s="187" t="s">
        <v>485</v>
      </c>
      <c r="D241" s="182" t="s">
        <v>232</v>
      </c>
      <c r="E241" s="183">
        <v>25</v>
      </c>
      <c r="F241" s="184"/>
      <c r="G241" s="185">
        <f>ROUND(E241*F241,2)</f>
        <v>0</v>
      </c>
      <c r="H241" s="184">
        <v>16.11</v>
      </c>
      <c r="I241" s="185">
        <f>ROUND(E241*H241,2)</f>
        <v>402.75</v>
      </c>
      <c r="J241" s="184">
        <v>56.09</v>
      </c>
      <c r="K241" s="185">
        <f>ROUND(E241*J241,2)</f>
        <v>1402.25</v>
      </c>
      <c r="L241" s="185">
        <v>21</v>
      </c>
      <c r="M241" s="185">
        <f>G241*(1+L241/100)</f>
        <v>0</v>
      </c>
      <c r="N241" s="183">
        <v>4.0000000000000003E-5</v>
      </c>
      <c r="O241" s="183">
        <f>ROUND(E241*N241,2)</f>
        <v>0</v>
      </c>
      <c r="P241" s="183">
        <v>0</v>
      </c>
      <c r="Q241" s="183">
        <f>ROUND(E241*P241,2)</f>
        <v>0</v>
      </c>
      <c r="R241" s="185"/>
      <c r="S241" s="185" t="s">
        <v>156</v>
      </c>
      <c r="T241" s="186" t="s">
        <v>156</v>
      </c>
      <c r="U241" s="156">
        <v>7.8200000000000006E-2</v>
      </c>
      <c r="V241" s="156">
        <f>ROUND(E241*U241,2)</f>
        <v>1.96</v>
      </c>
      <c r="W241" s="156"/>
      <c r="X241" s="156" t="s">
        <v>191</v>
      </c>
      <c r="Y241" s="156" t="s">
        <v>159</v>
      </c>
      <c r="Z241" s="146"/>
      <c r="AA241" s="146"/>
      <c r="AB241" s="146"/>
      <c r="AC241" s="146"/>
      <c r="AD241" s="146"/>
      <c r="AE241" s="146"/>
      <c r="AF241" s="146"/>
      <c r="AG241" s="146" t="s">
        <v>192</v>
      </c>
      <c r="AH241" s="146"/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</row>
    <row r="242" spans="1:60" ht="22.5" outlineLevel="1" x14ac:dyDescent="0.2">
      <c r="A242" s="180">
        <v>101</v>
      </c>
      <c r="B242" s="181" t="s">
        <v>486</v>
      </c>
      <c r="C242" s="187" t="s">
        <v>487</v>
      </c>
      <c r="D242" s="182" t="s">
        <v>323</v>
      </c>
      <c r="E242" s="183">
        <v>0.16800000000000001</v>
      </c>
      <c r="F242" s="184"/>
      <c r="G242" s="185">
        <f>ROUND(E242*F242,2)</f>
        <v>0</v>
      </c>
      <c r="H242" s="184">
        <v>0</v>
      </c>
      <c r="I242" s="185">
        <f>ROUND(E242*H242,2)</f>
        <v>0</v>
      </c>
      <c r="J242" s="184">
        <v>741</v>
      </c>
      <c r="K242" s="185">
        <f>ROUND(E242*J242,2)</f>
        <v>124.49</v>
      </c>
      <c r="L242" s="185">
        <v>21</v>
      </c>
      <c r="M242" s="185">
        <f>G242*(1+L242/100)</f>
        <v>0</v>
      </c>
      <c r="N242" s="183">
        <v>0</v>
      </c>
      <c r="O242" s="183">
        <f>ROUND(E242*N242,2)</f>
        <v>0</v>
      </c>
      <c r="P242" s="183">
        <v>0</v>
      </c>
      <c r="Q242" s="183">
        <f>ROUND(E242*P242,2)</f>
        <v>0</v>
      </c>
      <c r="R242" s="185"/>
      <c r="S242" s="185" t="s">
        <v>156</v>
      </c>
      <c r="T242" s="186" t="s">
        <v>156</v>
      </c>
      <c r="U242" s="156">
        <v>1.091</v>
      </c>
      <c r="V242" s="156">
        <f>ROUND(E242*U242,2)</f>
        <v>0.18</v>
      </c>
      <c r="W242" s="156"/>
      <c r="X242" s="156" t="s">
        <v>191</v>
      </c>
      <c r="Y242" s="156" t="s">
        <v>159</v>
      </c>
      <c r="Z242" s="146"/>
      <c r="AA242" s="146"/>
      <c r="AB242" s="146"/>
      <c r="AC242" s="146"/>
      <c r="AD242" s="146"/>
      <c r="AE242" s="146"/>
      <c r="AF242" s="146"/>
      <c r="AG242" s="146" t="s">
        <v>192</v>
      </c>
      <c r="AH242" s="146"/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</row>
    <row r="243" spans="1:60" ht="22.5" outlineLevel="1" x14ac:dyDescent="0.2">
      <c r="A243" s="165">
        <v>102</v>
      </c>
      <c r="B243" s="166" t="s">
        <v>488</v>
      </c>
      <c r="C243" s="174" t="s">
        <v>658</v>
      </c>
      <c r="D243" s="167" t="s">
        <v>195</v>
      </c>
      <c r="E243" s="168">
        <v>56.012500000000003</v>
      </c>
      <c r="F243" s="169"/>
      <c r="G243" s="170">
        <f>ROUND(E243*F243,2)</f>
        <v>0</v>
      </c>
      <c r="H243" s="169">
        <v>830</v>
      </c>
      <c r="I243" s="170">
        <f>ROUND(E243*H243,2)</f>
        <v>46490.38</v>
      </c>
      <c r="J243" s="169">
        <v>0</v>
      </c>
      <c r="K243" s="170">
        <f>ROUND(E243*J243,2)</f>
        <v>0</v>
      </c>
      <c r="L243" s="170">
        <v>21</v>
      </c>
      <c r="M243" s="170">
        <f>G243*(1+L243/100)</f>
        <v>0</v>
      </c>
      <c r="N243" s="168">
        <v>2.7499999999999998E-3</v>
      </c>
      <c r="O243" s="168">
        <f>ROUND(E243*N243,2)</f>
        <v>0.15</v>
      </c>
      <c r="P243" s="168">
        <v>0</v>
      </c>
      <c r="Q243" s="168">
        <f>ROUND(E243*P243,2)</f>
        <v>0</v>
      </c>
      <c r="R243" s="170" t="s">
        <v>387</v>
      </c>
      <c r="S243" s="170" t="s">
        <v>156</v>
      </c>
      <c r="T243" s="171" t="s">
        <v>156</v>
      </c>
      <c r="U243" s="156">
        <v>0</v>
      </c>
      <c r="V243" s="156">
        <f>ROUND(E243*U243,2)</f>
        <v>0</v>
      </c>
      <c r="W243" s="156"/>
      <c r="X243" s="156" t="s">
        <v>388</v>
      </c>
      <c r="Y243" s="156" t="s">
        <v>159</v>
      </c>
      <c r="Z243" s="146"/>
      <c r="AA243" s="146"/>
      <c r="AB243" s="146"/>
      <c r="AC243" s="146"/>
      <c r="AD243" s="146"/>
      <c r="AE243" s="146"/>
      <c r="AF243" s="146"/>
      <c r="AG243" s="146" t="s">
        <v>389</v>
      </c>
      <c r="AH243" s="146"/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</row>
    <row r="244" spans="1:60" outlineLevel="2" x14ac:dyDescent="0.2">
      <c r="A244" s="153"/>
      <c r="B244" s="154"/>
      <c r="C244" s="188" t="s">
        <v>489</v>
      </c>
      <c r="D244" s="178"/>
      <c r="E244" s="179">
        <v>56.012500000000003</v>
      </c>
      <c r="F244" s="156"/>
      <c r="G244" s="156"/>
      <c r="H244" s="156"/>
      <c r="I244" s="156"/>
      <c r="J244" s="156"/>
      <c r="K244" s="156"/>
      <c r="L244" s="156"/>
      <c r="M244" s="156"/>
      <c r="N244" s="155"/>
      <c r="O244" s="155"/>
      <c r="P244" s="155"/>
      <c r="Q244" s="155"/>
      <c r="R244" s="156"/>
      <c r="S244" s="156"/>
      <c r="T244" s="156"/>
      <c r="U244" s="156"/>
      <c r="V244" s="156"/>
      <c r="W244" s="156"/>
      <c r="X244" s="156"/>
      <c r="Y244" s="156"/>
      <c r="Z244" s="146"/>
      <c r="AA244" s="146"/>
      <c r="AB244" s="146"/>
      <c r="AC244" s="146"/>
      <c r="AD244" s="146"/>
      <c r="AE244" s="146"/>
      <c r="AF244" s="146"/>
      <c r="AG244" s="146" t="s">
        <v>197</v>
      </c>
      <c r="AH244" s="146">
        <v>0</v>
      </c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</row>
    <row r="245" spans="1:60" outlineLevel="1" x14ac:dyDescent="0.2">
      <c r="A245" s="180">
        <v>103</v>
      </c>
      <c r="B245" s="181" t="s">
        <v>490</v>
      </c>
      <c r="C245" s="187" t="s">
        <v>491</v>
      </c>
      <c r="D245" s="182" t="s">
        <v>232</v>
      </c>
      <c r="E245" s="183">
        <v>29.07</v>
      </c>
      <c r="F245" s="184"/>
      <c r="G245" s="185">
        <f>ROUND(E245*F245,2)</f>
        <v>0</v>
      </c>
      <c r="H245" s="184">
        <v>49</v>
      </c>
      <c r="I245" s="185">
        <f>ROUND(E245*H245,2)</f>
        <v>1424.43</v>
      </c>
      <c r="J245" s="184">
        <v>0</v>
      </c>
      <c r="K245" s="185">
        <f>ROUND(E245*J245,2)</f>
        <v>0</v>
      </c>
      <c r="L245" s="185">
        <v>21</v>
      </c>
      <c r="M245" s="185">
        <f>G245*(1+L245/100)</f>
        <v>0</v>
      </c>
      <c r="N245" s="183">
        <v>3.0000000000000001E-5</v>
      </c>
      <c r="O245" s="183">
        <f>ROUND(E245*N245,2)</f>
        <v>0</v>
      </c>
      <c r="P245" s="183">
        <v>0</v>
      </c>
      <c r="Q245" s="183">
        <f>ROUND(E245*P245,2)</f>
        <v>0</v>
      </c>
      <c r="R245" s="185" t="s">
        <v>387</v>
      </c>
      <c r="S245" s="185" t="s">
        <v>156</v>
      </c>
      <c r="T245" s="186" t="s">
        <v>156</v>
      </c>
      <c r="U245" s="156">
        <v>0</v>
      </c>
      <c r="V245" s="156">
        <f>ROUND(E245*U245,2)</f>
        <v>0</v>
      </c>
      <c r="W245" s="156"/>
      <c r="X245" s="156" t="s">
        <v>388</v>
      </c>
      <c r="Y245" s="156" t="s">
        <v>159</v>
      </c>
      <c r="Z245" s="146"/>
      <c r="AA245" s="146"/>
      <c r="AB245" s="146"/>
      <c r="AC245" s="146"/>
      <c r="AD245" s="146"/>
      <c r="AE245" s="146"/>
      <c r="AF245" s="146"/>
      <c r="AG245" s="146" t="s">
        <v>389</v>
      </c>
      <c r="AH245" s="146"/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</row>
    <row r="246" spans="1:60" x14ac:dyDescent="0.2">
      <c r="A246" s="158" t="s">
        <v>151</v>
      </c>
      <c r="B246" s="159" t="s">
        <v>110</v>
      </c>
      <c r="C246" s="173" t="s">
        <v>111</v>
      </c>
      <c r="D246" s="160"/>
      <c r="E246" s="161"/>
      <c r="F246" s="162"/>
      <c r="G246" s="162">
        <f>SUMIF(AG247:AG251,"&lt;&gt;NOR",G247:G251)</f>
        <v>0</v>
      </c>
      <c r="H246" s="162"/>
      <c r="I246" s="162">
        <f>SUM(I247:I251)</f>
        <v>29587.879999999997</v>
      </c>
      <c r="J246" s="162"/>
      <c r="K246" s="162">
        <f>SUM(K247:K251)</f>
        <v>19362.54</v>
      </c>
      <c r="L246" s="162"/>
      <c r="M246" s="162">
        <f>SUM(M247:M251)</f>
        <v>0</v>
      </c>
      <c r="N246" s="161"/>
      <c r="O246" s="161">
        <f>SUM(O247:O251)</f>
        <v>0.52</v>
      </c>
      <c r="P246" s="161"/>
      <c r="Q246" s="161">
        <f>SUM(Q247:Q251)</f>
        <v>0</v>
      </c>
      <c r="R246" s="162"/>
      <c r="S246" s="162"/>
      <c r="T246" s="163"/>
      <c r="U246" s="157"/>
      <c r="V246" s="157">
        <f>SUM(V247:V251)</f>
        <v>26.990000000000002</v>
      </c>
      <c r="W246" s="157"/>
      <c r="X246" s="157"/>
      <c r="Y246" s="157"/>
      <c r="AG246" t="s">
        <v>152</v>
      </c>
    </row>
    <row r="247" spans="1:60" ht="22.5" outlineLevel="1" x14ac:dyDescent="0.2">
      <c r="A247" s="180">
        <v>104</v>
      </c>
      <c r="B247" s="181" t="s">
        <v>492</v>
      </c>
      <c r="C247" s="187" t="s">
        <v>493</v>
      </c>
      <c r="D247" s="182" t="s">
        <v>195</v>
      </c>
      <c r="E247" s="183">
        <v>18.076000000000001</v>
      </c>
      <c r="F247" s="184"/>
      <c r="G247" s="185">
        <f>ROUND(E247*F247,2)</f>
        <v>0</v>
      </c>
      <c r="H247" s="184">
        <v>8.4</v>
      </c>
      <c r="I247" s="185">
        <f>ROUND(E247*H247,2)</f>
        <v>151.84</v>
      </c>
      <c r="J247" s="184">
        <v>0</v>
      </c>
      <c r="K247" s="185">
        <f>ROUND(E247*J247,2)</f>
        <v>0</v>
      </c>
      <c r="L247" s="185">
        <v>21</v>
      </c>
      <c r="M247" s="185">
        <f>G247*(1+L247/100)</f>
        <v>0</v>
      </c>
      <c r="N247" s="183">
        <v>2.9999999999999997E-4</v>
      </c>
      <c r="O247" s="183">
        <f>ROUND(E247*N247,2)</f>
        <v>0.01</v>
      </c>
      <c r="P247" s="183">
        <v>0</v>
      </c>
      <c r="Q247" s="183">
        <f>ROUND(E247*P247,2)</f>
        <v>0</v>
      </c>
      <c r="R247" s="185"/>
      <c r="S247" s="185" t="s">
        <v>156</v>
      </c>
      <c r="T247" s="186" t="s">
        <v>156</v>
      </c>
      <c r="U247" s="156">
        <v>0</v>
      </c>
      <c r="V247" s="156">
        <f>ROUND(E247*U247,2)</f>
        <v>0</v>
      </c>
      <c r="W247" s="156"/>
      <c r="X247" s="156" t="s">
        <v>191</v>
      </c>
      <c r="Y247" s="156" t="s">
        <v>159</v>
      </c>
      <c r="Z247" s="146"/>
      <c r="AA247" s="146"/>
      <c r="AB247" s="146"/>
      <c r="AC247" s="146"/>
      <c r="AD247" s="146"/>
      <c r="AE247" s="146"/>
      <c r="AF247" s="146"/>
      <c r="AG247" s="146" t="s">
        <v>192</v>
      </c>
      <c r="AH247" s="146"/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</row>
    <row r="248" spans="1:60" ht="22.5" outlineLevel="1" x14ac:dyDescent="0.2">
      <c r="A248" s="180">
        <v>105</v>
      </c>
      <c r="B248" s="181" t="s">
        <v>494</v>
      </c>
      <c r="C248" s="187" t="s">
        <v>495</v>
      </c>
      <c r="D248" s="182" t="s">
        <v>195</v>
      </c>
      <c r="E248" s="183">
        <v>18.076000000000001</v>
      </c>
      <c r="F248" s="184"/>
      <c r="G248" s="185">
        <f>ROUND(E248*F248,2)</f>
        <v>0</v>
      </c>
      <c r="H248" s="184">
        <v>156.46</v>
      </c>
      <c r="I248" s="185">
        <f>ROUND(E248*H248,2)</f>
        <v>2828.17</v>
      </c>
      <c r="J248" s="184">
        <v>1045.54</v>
      </c>
      <c r="K248" s="185">
        <f>ROUND(E248*J248,2)</f>
        <v>18899.18</v>
      </c>
      <c r="L248" s="185">
        <v>21</v>
      </c>
      <c r="M248" s="185">
        <f>G248*(1+L248/100)</f>
        <v>0</v>
      </c>
      <c r="N248" s="183">
        <v>5.0299999999999997E-3</v>
      </c>
      <c r="O248" s="183">
        <f>ROUND(E248*N248,2)</f>
        <v>0.09</v>
      </c>
      <c r="P248" s="183">
        <v>0</v>
      </c>
      <c r="Q248" s="183">
        <f>ROUND(E248*P248,2)</f>
        <v>0</v>
      </c>
      <c r="R248" s="185"/>
      <c r="S248" s="185" t="s">
        <v>156</v>
      </c>
      <c r="T248" s="186" t="s">
        <v>156</v>
      </c>
      <c r="U248" s="156">
        <v>1.448</v>
      </c>
      <c r="V248" s="156">
        <f>ROUND(E248*U248,2)</f>
        <v>26.17</v>
      </c>
      <c r="W248" s="156"/>
      <c r="X248" s="156" t="s">
        <v>191</v>
      </c>
      <c r="Y248" s="156" t="s">
        <v>159</v>
      </c>
      <c r="Z248" s="146"/>
      <c r="AA248" s="146"/>
      <c r="AB248" s="146"/>
      <c r="AC248" s="146"/>
      <c r="AD248" s="146"/>
      <c r="AE248" s="146"/>
      <c r="AF248" s="146"/>
      <c r="AG248" s="146" t="s">
        <v>192</v>
      </c>
      <c r="AH248" s="146"/>
      <c r="AI248" s="146"/>
      <c r="AJ248" s="146"/>
      <c r="AK248" s="146"/>
      <c r="AL248" s="146"/>
      <c r="AM248" s="146"/>
      <c r="AN248" s="146"/>
      <c r="AO248" s="146"/>
      <c r="AP248" s="146"/>
      <c r="AQ248" s="146"/>
      <c r="AR248" s="146"/>
      <c r="AS248" s="146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</row>
    <row r="249" spans="1:60" ht="22.5" outlineLevel="1" x14ac:dyDescent="0.2">
      <c r="A249" s="180">
        <v>106</v>
      </c>
      <c r="B249" s="181" t="s">
        <v>496</v>
      </c>
      <c r="C249" s="187" t="s">
        <v>497</v>
      </c>
      <c r="D249" s="182" t="s">
        <v>323</v>
      </c>
      <c r="E249" s="183">
        <v>0.51200000000000001</v>
      </c>
      <c r="F249" s="184"/>
      <c r="G249" s="185">
        <f>ROUND(E249*F249,2)</f>
        <v>0</v>
      </c>
      <c r="H249" s="184">
        <v>0</v>
      </c>
      <c r="I249" s="185">
        <f>ROUND(E249*H249,2)</f>
        <v>0</v>
      </c>
      <c r="J249" s="184">
        <v>905</v>
      </c>
      <c r="K249" s="185">
        <f>ROUND(E249*J249,2)</f>
        <v>463.36</v>
      </c>
      <c r="L249" s="185">
        <v>21</v>
      </c>
      <c r="M249" s="185">
        <f>G249*(1+L249/100)</f>
        <v>0</v>
      </c>
      <c r="N249" s="183">
        <v>0</v>
      </c>
      <c r="O249" s="183">
        <f>ROUND(E249*N249,2)</f>
        <v>0</v>
      </c>
      <c r="P249" s="183">
        <v>0</v>
      </c>
      <c r="Q249" s="183">
        <f>ROUND(E249*P249,2)</f>
        <v>0</v>
      </c>
      <c r="R249" s="185"/>
      <c r="S249" s="185" t="s">
        <v>156</v>
      </c>
      <c r="T249" s="186" t="s">
        <v>156</v>
      </c>
      <c r="U249" s="156">
        <v>1.5980000000000001</v>
      </c>
      <c r="V249" s="156">
        <f>ROUND(E249*U249,2)</f>
        <v>0.82</v>
      </c>
      <c r="W249" s="156"/>
      <c r="X249" s="156" t="s">
        <v>191</v>
      </c>
      <c r="Y249" s="156" t="s">
        <v>159</v>
      </c>
      <c r="Z249" s="146"/>
      <c r="AA249" s="146"/>
      <c r="AB249" s="146"/>
      <c r="AC249" s="146"/>
      <c r="AD249" s="146"/>
      <c r="AE249" s="146"/>
      <c r="AF249" s="146"/>
      <c r="AG249" s="146" t="s">
        <v>192</v>
      </c>
      <c r="AH249" s="146"/>
      <c r="AI249" s="146"/>
      <c r="AJ249" s="146"/>
      <c r="AK249" s="146"/>
      <c r="AL249" s="146"/>
      <c r="AM249" s="146"/>
      <c r="AN249" s="146"/>
      <c r="AO249" s="146"/>
      <c r="AP249" s="146"/>
      <c r="AQ249" s="146"/>
      <c r="AR249" s="146"/>
      <c r="AS249" s="146"/>
      <c r="AT249" s="146"/>
      <c r="AU249" s="146"/>
      <c r="AV249" s="146"/>
      <c r="AW249" s="146"/>
      <c r="AX249" s="146"/>
      <c r="AY249" s="146"/>
      <c r="AZ249" s="146"/>
      <c r="BA249" s="146"/>
      <c r="BB249" s="146"/>
      <c r="BC249" s="146"/>
      <c r="BD249" s="146"/>
      <c r="BE249" s="146"/>
      <c r="BF249" s="146"/>
      <c r="BG249" s="146"/>
      <c r="BH249" s="146"/>
    </row>
    <row r="250" spans="1:60" ht="22.5" outlineLevel="1" x14ac:dyDescent="0.2">
      <c r="A250" s="165">
        <v>107</v>
      </c>
      <c r="B250" s="166" t="s">
        <v>498</v>
      </c>
      <c r="C250" s="174" t="s">
        <v>499</v>
      </c>
      <c r="D250" s="167" t="s">
        <v>195</v>
      </c>
      <c r="E250" s="168">
        <v>20.787400000000002</v>
      </c>
      <c r="F250" s="169"/>
      <c r="G250" s="170">
        <f>ROUND(E250*F250,2)</f>
        <v>0</v>
      </c>
      <c r="H250" s="169">
        <v>1280</v>
      </c>
      <c r="I250" s="170">
        <f>ROUND(E250*H250,2)</f>
        <v>26607.87</v>
      </c>
      <c r="J250" s="169">
        <v>0</v>
      </c>
      <c r="K250" s="170">
        <f>ROUND(E250*J250,2)</f>
        <v>0</v>
      </c>
      <c r="L250" s="170">
        <v>21</v>
      </c>
      <c r="M250" s="170">
        <f>G250*(1+L250/100)</f>
        <v>0</v>
      </c>
      <c r="N250" s="168">
        <v>0.02</v>
      </c>
      <c r="O250" s="168">
        <f>ROUND(E250*N250,2)</f>
        <v>0.42</v>
      </c>
      <c r="P250" s="168">
        <v>0</v>
      </c>
      <c r="Q250" s="168">
        <f>ROUND(E250*P250,2)</f>
        <v>0</v>
      </c>
      <c r="R250" s="170"/>
      <c r="S250" s="170" t="s">
        <v>356</v>
      </c>
      <c r="T250" s="171" t="s">
        <v>157</v>
      </c>
      <c r="U250" s="156">
        <v>0</v>
      </c>
      <c r="V250" s="156">
        <f>ROUND(E250*U250,2)</f>
        <v>0</v>
      </c>
      <c r="W250" s="156"/>
      <c r="X250" s="156" t="s">
        <v>388</v>
      </c>
      <c r="Y250" s="156" t="s">
        <v>159</v>
      </c>
      <c r="Z250" s="146"/>
      <c r="AA250" s="146"/>
      <c r="AB250" s="146"/>
      <c r="AC250" s="146"/>
      <c r="AD250" s="146"/>
      <c r="AE250" s="146"/>
      <c r="AF250" s="146"/>
      <c r="AG250" s="146" t="s">
        <v>389</v>
      </c>
      <c r="AH250" s="146"/>
      <c r="AI250" s="146"/>
      <c r="AJ250" s="146"/>
      <c r="AK250" s="146"/>
      <c r="AL250" s="146"/>
      <c r="AM250" s="146"/>
      <c r="AN250" s="146"/>
      <c r="AO250" s="146"/>
      <c r="AP250" s="146"/>
      <c r="AQ250" s="146"/>
      <c r="AR250" s="146"/>
      <c r="AS250" s="146"/>
      <c r="AT250" s="146"/>
      <c r="AU250" s="146"/>
      <c r="AV250" s="146"/>
      <c r="AW250" s="146"/>
      <c r="AX250" s="146"/>
      <c r="AY250" s="146"/>
      <c r="AZ250" s="146"/>
      <c r="BA250" s="146"/>
      <c r="BB250" s="146"/>
      <c r="BC250" s="146"/>
      <c r="BD250" s="146"/>
      <c r="BE250" s="146"/>
      <c r="BF250" s="146"/>
      <c r="BG250" s="146"/>
      <c r="BH250" s="146"/>
    </row>
    <row r="251" spans="1:60" outlineLevel="2" x14ac:dyDescent="0.2">
      <c r="A251" s="153"/>
      <c r="B251" s="154"/>
      <c r="C251" s="188" t="s">
        <v>500</v>
      </c>
      <c r="D251" s="178"/>
      <c r="E251" s="179">
        <v>20.787400000000002</v>
      </c>
      <c r="F251" s="156"/>
      <c r="G251" s="156"/>
      <c r="H251" s="156"/>
      <c r="I251" s="156"/>
      <c r="J251" s="156"/>
      <c r="K251" s="156"/>
      <c r="L251" s="156"/>
      <c r="M251" s="156"/>
      <c r="N251" s="155"/>
      <c r="O251" s="155"/>
      <c r="P251" s="155"/>
      <c r="Q251" s="155"/>
      <c r="R251" s="156"/>
      <c r="S251" s="156"/>
      <c r="T251" s="156"/>
      <c r="U251" s="156"/>
      <c r="V251" s="156"/>
      <c r="W251" s="156"/>
      <c r="X251" s="156"/>
      <c r="Y251" s="156"/>
      <c r="Z251" s="146"/>
      <c r="AA251" s="146"/>
      <c r="AB251" s="146"/>
      <c r="AC251" s="146"/>
      <c r="AD251" s="146"/>
      <c r="AE251" s="146"/>
      <c r="AF251" s="146"/>
      <c r="AG251" s="146" t="s">
        <v>197</v>
      </c>
      <c r="AH251" s="146">
        <v>0</v>
      </c>
      <c r="AI251" s="146"/>
      <c r="AJ251" s="146"/>
      <c r="AK251" s="146"/>
      <c r="AL251" s="146"/>
      <c r="AM251" s="146"/>
      <c r="AN251" s="146"/>
      <c r="AO251" s="146"/>
      <c r="AP251" s="146"/>
      <c r="AQ251" s="146"/>
      <c r="AR251" s="146"/>
      <c r="AS251" s="146"/>
      <c r="AT251" s="146"/>
      <c r="AU251" s="146"/>
      <c r="AV251" s="146"/>
      <c r="AW251" s="146"/>
      <c r="AX251" s="146"/>
      <c r="AY251" s="146"/>
      <c r="AZ251" s="146"/>
      <c r="BA251" s="146"/>
      <c r="BB251" s="146"/>
      <c r="BC251" s="146"/>
      <c r="BD251" s="146"/>
      <c r="BE251" s="146"/>
      <c r="BF251" s="146"/>
      <c r="BG251" s="146"/>
      <c r="BH251" s="146"/>
    </row>
    <row r="252" spans="1:60" x14ac:dyDescent="0.2">
      <c r="A252" s="158" t="s">
        <v>151</v>
      </c>
      <c r="B252" s="159" t="s">
        <v>112</v>
      </c>
      <c r="C252" s="173" t="s">
        <v>113</v>
      </c>
      <c r="D252" s="160"/>
      <c r="E252" s="161"/>
      <c r="F252" s="162"/>
      <c r="G252" s="162">
        <f>SUMIF(AG253:AG254,"&lt;&gt;NOR",G253:G254)</f>
        <v>0</v>
      </c>
      <c r="H252" s="162"/>
      <c r="I252" s="162">
        <f>SUM(I253:I254)</f>
        <v>316.26</v>
      </c>
      <c r="J252" s="162"/>
      <c r="K252" s="162">
        <f>SUM(K253:K254)</f>
        <v>580.74</v>
      </c>
      <c r="L252" s="162"/>
      <c r="M252" s="162">
        <f>SUM(M253:M254)</f>
        <v>0</v>
      </c>
      <c r="N252" s="161"/>
      <c r="O252" s="161">
        <f>SUM(O253:O254)</f>
        <v>0</v>
      </c>
      <c r="P252" s="161"/>
      <c r="Q252" s="161">
        <f>SUM(Q253:Q254)</f>
        <v>0</v>
      </c>
      <c r="R252" s="162"/>
      <c r="S252" s="162"/>
      <c r="T252" s="163"/>
      <c r="U252" s="157"/>
      <c r="V252" s="157">
        <f>SUM(V253:V254)</f>
        <v>0.86</v>
      </c>
      <c r="W252" s="157"/>
      <c r="X252" s="157"/>
      <c r="Y252" s="157"/>
      <c r="AG252" t="s">
        <v>152</v>
      </c>
    </row>
    <row r="253" spans="1:60" outlineLevel="1" x14ac:dyDescent="0.2">
      <c r="A253" s="165">
        <v>108</v>
      </c>
      <c r="B253" s="166" t="s">
        <v>501</v>
      </c>
      <c r="C253" s="174" t="s">
        <v>502</v>
      </c>
      <c r="D253" s="167" t="s">
        <v>195</v>
      </c>
      <c r="E253" s="168">
        <v>3</v>
      </c>
      <c r="F253" s="169"/>
      <c r="G253" s="170">
        <f>ROUND(E253*F253,2)</f>
        <v>0</v>
      </c>
      <c r="H253" s="169">
        <v>105.42</v>
      </c>
      <c r="I253" s="170">
        <f>ROUND(E253*H253,2)</f>
        <v>316.26</v>
      </c>
      <c r="J253" s="169">
        <v>193.58</v>
      </c>
      <c r="K253" s="170">
        <f>ROUND(E253*J253,2)</f>
        <v>580.74</v>
      </c>
      <c r="L253" s="170">
        <v>21</v>
      </c>
      <c r="M253" s="170">
        <f>G253*(1+L253/100)</f>
        <v>0</v>
      </c>
      <c r="N253" s="168">
        <v>4.0999999999999999E-4</v>
      </c>
      <c r="O253" s="168">
        <f>ROUND(E253*N253,2)</f>
        <v>0</v>
      </c>
      <c r="P253" s="168">
        <v>0</v>
      </c>
      <c r="Q253" s="168">
        <f>ROUND(E253*P253,2)</f>
        <v>0</v>
      </c>
      <c r="R253" s="170"/>
      <c r="S253" s="170" t="s">
        <v>156</v>
      </c>
      <c r="T253" s="171" t="s">
        <v>156</v>
      </c>
      <c r="U253" s="156">
        <v>0.28699999999999998</v>
      </c>
      <c r="V253" s="156">
        <f>ROUND(E253*U253,2)</f>
        <v>0.86</v>
      </c>
      <c r="W253" s="156"/>
      <c r="X253" s="156" t="s">
        <v>191</v>
      </c>
      <c r="Y253" s="156" t="s">
        <v>159</v>
      </c>
      <c r="Z253" s="146"/>
      <c r="AA253" s="146"/>
      <c r="AB253" s="146"/>
      <c r="AC253" s="146"/>
      <c r="AD253" s="146"/>
      <c r="AE253" s="146"/>
      <c r="AF253" s="146"/>
      <c r="AG253" s="146" t="s">
        <v>192</v>
      </c>
      <c r="AH253" s="146"/>
      <c r="AI253" s="146"/>
      <c r="AJ253" s="146"/>
      <c r="AK253" s="146"/>
      <c r="AL253" s="146"/>
      <c r="AM253" s="146"/>
      <c r="AN253" s="146"/>
      <c r="AO253" s="146"/>
      <c r="AP253" s="146"/>
      <c r="AQ253" s="146"/>
      <c r="AR253" s="146"/>
      <c r="AS253" s="146"/>
      <c r="AT253" s="146"/>
      <c r="AU253" s="146"/>
      <c r="AV253" s="146"/>
      <c r="AW253" s="146"/>
      <c r="AX253" s="146"/>
      <c r="AY253" s="146"/>
      <c r="AZ253" s="146"/>
      <c r="BA253" s="146"/>
      <c r="BB253" s="146"/>
      <c r="BC253" s="146"/>
      <c r="BD253" s="146"/>
      <c r="BE253" s="146"/>
      <c r="BF253" s="146"/>
      <c r="BG253" s="146"/>
      <c r="BH253" s="146"/>
    </row>
    <row r="254" spans="1:60" outlineLevel="2" x14ac:dyDescent="0.2">
      <c r="A254" s="153"/>
      <c r="B254" s="154"/>
      <c r="C254" s="281" t="s">
        <v>503</v>
      </c>
      <c r="D254" s="282"/>
      <c r="E254" s="282"/>
      <c r="F254" s="282"/>
      <c r="G254" s="282"/>
      <c r="H254" s="156"/>
      <c r="I254" s="156"/>
      <c r="J254" s="156"/>
      <c r="K254" s="156"/>
      <c r="L254" s="156"/>
      <c r="M254" s="156"/>
      <c r="N254" s="155"/>
      <c r="O254" s="155"/>
      <c r="P254" s="155"/>
      <c r="Q254" s="155"/>
      <c r="R254" s="156"/>
      <c r="S254" s="156"/>
      <c r="T254" s="156"/>
      <c r="U254" s="156"/>
      <c r="V254" s="156"/>
      <c r="W254" s="156"/>
      <c r="X254" s="156"/>
      <c r="Y254" s="156"/>
      <c r="Z254" s="146"/>
      <c r="AA254" s="146"/>
      <c r="AB254" s="146"/>
      <c r="AC254" s="146"/>
      <c r="AD254" s="146"/>
      <c r="AE254" s="146"/>
      <c r="AF254" s="146"/>
      <c r="AG254" s="146" t="s">
        <v>162</v>
      </c>
      <c r="AH254" s="146"/>
      <c r="AI254" s="146"/>
      <c r="AJ254" s="146"/>
      <c r="AK254" s="146"/>
      <c r="AL254" s="146"/>
      <c r="AM254" s="146"/>
      <c r="AN254" s="146"/>
      <c r="AO254" s="146"/>
      <c r="AP254" s="146"/>
      <c r="AQ254" s="146"/>
      <c r="AR254" s="146"/>
      <c r="AS254" s="146"/>
      <c r="AT254" s="146"/>
      <c r="AU254" s="146"/>
      <c r="AV254" s="146"/>
      <c r="AW254" s="146"/>
      <c r="AX254" s="146"/>
      <c r="AY254" s="146"/>
      <c r="AZ254" s="146"/>
      <c r="BA254" s="146"/>
      <c r="BB254" s="146"/>
      <c r="BC254" s="146"/>
      <c r="BD254" s="146"/>
      <c r="BE254" s="146"/>
      <c r="BF254" s="146"/>
      <c r="BG254" s="146"/>
      <c r="BH254" s="146"/>
    </row>
    <row r="255" spans="1:60" x14ac:dyDescent="0.2">
      <c r="A255" s="158" t="s">
        <v>151</v>
      </c>
      <c r="B255" s="159" t="s">
        <v>114</v>
      </c>
      <c r="C255" s="173" t="s">
        <v>115</v>
      </c>
      <c r="D255" s="160"/>
      <c r="E255" s="161"/>
      <c r="F255" s="162"/>
      <c r="G255" s="162">
        <f>SUMIF(AG256:AG266,"&lt;&gt;NOR",G256:G266)</f>
        <v>0</v>
      </c>
      <c r="H255" s="162"/>
      <c r="I255" s="162">
        <f>SUM(I256:I266)</f>
        <v>6106.58</v>
      </c>
      <c r="J255" s="162"/>
      <c r="K255" s="162">
        <f>SUM(K256:K266)</f>
        <v>13469.99</v>
      </c>
      <c r="L255" s="162"/>
      <c r="M255" s="162">
        <f>SUM(M256:M266)</f>
        <v>0</v>
      </c>
      <c r="N255" s="161"/>
      <c r="O255" s="161">
        <f>SUM(O256:O266)</f>
        <v>0.05</v>
      </c>
      <c r="P255" s="161"/>
      <c r="Q255" s="161">
        <f>SUM(Q256:Q266)</f>
        <v>0.03</v>
      </c>
      <c r="R255" s="162"/>
      <c r="S255" s="162"/>
      <c r="T255" s="163"/>
      <c r="U255" s="157"/>
      <c r="V255" s="157">
        <f>SUM(V256:V266)</f>
        <v>18.86</v>
      </c>
      <c r="W255" s="157"/>
      <c r="X255" s="157"/>
      <c r="Y255" s="157"/>
      <c r="AG255" t="s">
        <v>152</v>
      </c>
    </row>
    <row r="256" spans="1:60" outlineLevel="1" x14ac:dyDescent="0.2">
      <c r="A256" s="165">
        <v>109</v>
      </c>
      <c r="B256" s="166" t="s">
        <v>504</v>
      </c>
      <c r="C256" s="174" t="s">
        <v>505</v>
      </c>
      <c r="D256" s="167" t="s">
        <v>195</v>
      </c>
      <c r="E256" s="168">
        <v>28.08</v>
      </c>
      <c r="F256" s="169"/>
      <c r="G256" s="170">
        <f>ROUND(E256*F256,2)</f>
        <v>0</v>
      </c>
      <c r="H256" s="169">
        <v>0.11</v>
      </c>
      <c r="I256" s="170">
        <f>ROUND(E256*H256,2)</f>
        <v>3.09</v>
      </c>
      <c r="J256" s="169">
        <v>53.39</v>
      </c>
      <c r="K256" s="170">
        <f>ROUND(E256*J256,2)</f>
        <v>1499.19</v>
      </c>
      <c r="L256" s="170">
        <v>21</v>
      </c>
      <c r="M256" s="170">
        <f>G256*(1+L256/100)</f>
        <v>0</v>
      </c>
      <c r="N256" s="168">
        <v>0</v>
      </c>
      <c r="O256" s="168">
        <f>ROUND(E256*N256,2)</f>
        <v>0</v>
      </c>
      <c r="P256" s="168">
        <v>8.9999999999999998E-4</v>
      </c>
      <c r="Q256" s="168">
        <f>ROUND(E256*P256,2)</f>
        <v>0.03</v>
      </c>
      <c r="R256" s="170"/>
      <c r="S256" s="170" t="s">
        <v>156</v>
      </c>
      <c r="T256" s="171" t="s">
        <v>156</v>
      </c>
      <c r="U256" s="156">
        <v>7.6679999999999998E-2</v>
      </c>
      <c r="V256" s="156">
        <f>ROUND(E256*U256,2)</f>
        <v>2.15</v>
      </c>
      <c r="W256" s="156"/>
      <c r="X256" s="156" t="s">
        <v>191</v>
      </c>
      <c r="Y256" s="156" t="s">
        <v>159</v>
      </c>
      <c r="Z256" s="146"/>
      <c r="AA256" s="146"/>
      <c r="AB256" s="146"/>
      <c r="AC256" s="146"/>
      <c r="AD256" s="146"/>
      <c r="AE256" s="146"/>
      <c r="AF256" s="146"/>
      <c r="AG256" s="146" t="s">
        <v>192</v>
      </c>
      <c r="AH256" s="146"/>
      <c r="AI256" s="146"/>
      <c r="AJ256" s="146"/>
      <c r="AK256" s="146"/>
      <c r="AL256" s="146"/>
      <c r="AM256" s="146"/>
      <c r="AN256" s="146"/>
      <c r="AO256" s="146"/>
      <c r="AP256" s="146"/>
      <c r="AQ256" s="146"/>
      <c r="AR256" s="146"/>
      <c r="AS256" s="146"/>
      <c r="AT256" s="146"/>
      <c r="AU256" s="146"/>
      <c r="AV256" s="146"/>
      <c r="AW256" s="146"/>
      <c r="AX256" s="146"/>
      <c r="AY256" s="146"/>
      <c r="AZ256" s="146"/>
      <c r="BA256" s="146"/>
      <c r="BB256" s="146"/>
      <c r="BC256" s="146"/>
      <c r="BD256" s="146"/>
      <c r="BE256" s="146"/>
      <c r="BF256" s="146"/>
      <c r="BG256" s="146"/>
      <c r="BH256" s="146"/>
    </row>
    <row r="257" spans="1:60" outlineLevel="2" x14ac:dyDescent="0.2">
      <c r="A257" s="153"/>
      <c r="B257" s="154"/>
      <c r="C257" s="188" t="s">
        <v>229</v>
      </c>
      <c r="D257" s="178"/>
      <c r="E257" s="179">
        <v>28.08</v>
      </c>
      <c r="F257" s="156"/>
      <c r="G257" s="156"/>
      <c r="H257" s="156"/>
      <c r="I257" s="156"/>
      <c r="J257" s="156"/>
      <c r="K257" s="156"/>
      <c r="L257" s="156"/>
      <c r="M257" s="156"/>
      <c r="N257" s="155"/>
      <c r="O257" s="155"/>
      <c r="P257" s="155"/>
      <c r="Q257" s="155"/>
      <c r="R257" s="156"/>
      <c r="S257" s="156"/>
      <c r="T257" s="156"/>
      <c r="U257" s="156"/>
      <c r="V257" s="156"/>
      <c r="W257" s="156"/>
      <c r="X257" s="156"/>
      <c r="Y257" s="156"/>
      <c r="Z257" s="146"/>
      <c r="AA257" s="146"/>
      <c r="AB257" s="146"/>
      <c r="AC257" s="146"/>
      <c r="AD257" s="146"/>
      <c r="AE257" s="146"/>
      <c r="AF257" s="146"/>
      <c r="AG257" s="146" t="s">
        <v>197</v>
      </c>
      <c r="AH257" s="146">
        <v>0</v>
      </c>
      <c r="AI257" s="146"/>
      <c r="AJ257" s="146"/>
      <c r="AK257" s="146"/>
      <c r="AL257" s="146"/>
      <c r="AM257" s="146"/>
      <c r="AN257" s="146"/>
      <c r="AO257" s="146"/>
      <c r="AP257" s="146"/>
      <c r="AQ257" s="146"/>
      <c r="AR257" s="146"/>
      <c r="AS257" s="146"/>
      <c r="AT257" s="146"/>
      <c r="AU257" s="146"/>
      <c r="AV257" s="146"/>
      <c r="AW257" s="146"/>
      <c r="AX257" s="146"/>
      <c r="AY257" s="146"/>
      <c r="AZ257" s="146"/>
      <c r="BA257" s="146"/>
      <c r="BB257" s="146"/>
      <c r="BC257" s="146"/>
      <c r="BD257" s="146"/>
      <c r="BE257" s="146"/>
      <c r="BF257" s="146"/>
      <c r="BG257" s="146"/>
      <c r="BH257" s="146"/>
    </row>
    <row r="258" spans="1:60" outlineLevel="1" x14ac:dyDescent="0.2">
      <c r="A258" s="165">
        <v>110</v>
      </c>
      <c r="B258" s="166" t="s">
        <v>506</v>
      </c>
      <c r="C258" s="174" t="s">
        <v>507</v>
      </c>
      <c r="D258" s="167" t="s">
        <v>195</v>
      </c>
      <c r="E258" s="168">
        <v>124.3074</v>
      </c>
      <c r="F258" s="169"/>
      <c r="G258" s="170">
        <f>ROUND(E258*F258,2)</f>
        <v>0</v>
      </c>
      <c r="H258" s="169">
        <v>7.13</v>
      </c>
      <c r="I258" s="170">
        <f>ROUND(E258*H258,2)</f>
        <v>886.31</v>
      </c>
      <c r="J258" s="169">
        <v>23.27</v>
      </c>
      <c r="K258" s="170">
        <f>ROUND(E258*J258,2)</f>
        <v>2892.63</v>
      </c>
      <c r="L258" s="170">
        <v>21</v>
      </c>
      <c r="M258" s="170">
        <f>G258*(1+L258/100)</f>
        <v>0</v>
      </c>
      <c r="N258" s="168">
        <v>1.7000000000000001E-4</v>
      </c>
      <c r="O258" s="168">
        <f>ROUND(E258*N258,2)</f>
        <v>0.02</v>
      </c>
      <c r="P258" s="168">
        <v>0</v>
      </c>
      <c r="Q258" s="168">
        <f>ROUND(E258*P258,2)</f>
        <v>0</v>
      </c>
      <c r="R258" s="170"/>
      <c r="S258" s="170" t="s">
        <v>156</v>
      </c>
      <c r="T258" s="171" t="s">
        <v>156</v>
      </c>
      <c r="U258" s="156">
        <v>3.2480000000000002E-2</v>
      </c>
      <c r="V258" s="156">
        <f>ROUND(E258*U258,2)</f>
        <v>4.04</v>
      </c>
      <c r="W258" s="156"/>
      <c r="X258" s="156" t="s">
        <v>191</v>
      </c>
      <c r="Y258" s="156" t="s">
        <v>159</v>
      </c>
      <c r="Z258" s="146"/>
      <c r="AA258" s="146"/>
      <c r="AB258" s="146"/>
      <c r="AC258" s="146"/>
      <c r="AD258" s="146"/>
      <c r="AE258" s="146"/>
      <c r="AF258" s="146"/>
      <c r="AG258" s="146" t="s">
        <v>192</v>
      </c>
      <c r="AH258" s="146"/>
      <c r="AI258" s="146"/>
      <c r="AJ258" s="146"/>
      <c r="AK258" s="146"/>
      <c r="AL258" s="146"/>
      <c r="AM258" s="146"/>
      <c r="AN258" s="146"/>
      <c r="AO258" s="146"/>
      <c r="AP258" s="146"/>
      <c r="AQ258" s="146"/>
      <c r="AR258" s="146"/>
      <c r="AS258" s="146"/>
      <c r="AT258" s="146"/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  <c r="BF258" s="146"/>
      <c r="BG258" s="146"/>
      <c r="BH258" s="146"/>
    </row>
    <row r="259" spans="1:60" outlineLevel="2" x14ac:dyDescent="0.2">
      <c r="A259" s="153"/>
      <c r="B259" s="154"/>
      <c r="C259" s="188" t="s">
        <v>508</v>
      </c>
      <c r="D259" s="178"/>
      <c r="E259" s="179">
        <v>28.08</v>
      </c>
      <c r="F259" s="156"/>
      <c r="G259" s="156"/>
      <c r="H259" s="156"/>
      <c r="I259" s="156"/>
      <c r="J259" s="156"/>
      <c r="K259" s="156"/>
      <c r="L259" s="156"/>
      <c r="M259" s="156"/>
      <c r="N259" s="155"/>
      <c r="O259" s="155"/>
      <c r="P259" s="155"/>
      <c r="Q259" s="155"/>
      <c r="R259" s="156"/>
      <c r="S259" s="156"/>
      <c r="T259" s="156"/>
      <c r="U259" s="156"/>
      <c r="V259" s="156"/>
      <c r="W259" s="156"/>
      <c r="X259" s="156"/>
      <c r="Y259" s="156"/>
      <c r="Z259" s="146"/>
      <c r="AA259" s="146"/>
      <c r="AB259" s="146"/>
      <c r="AC259" s="146"/>
      <c r="AD259" s="146"/>
      <c r="AE259" s="146"/>
      <c r="AF259" s="146"/>
      <c r="AG259" s="146" t="s">
        <v>197</v>
      </c>
      <c r="AH259" s="146">
        <v>0</v>
      </c>
      <c r="AI259" s="146"/>
      <c r="AJ259" s="146"/>
      <c r="AK259" s="146"/>
      <c r="AL259" s="146"/>
      <c r="AM259" s="146"/>
      <c r="AN259" s="146"/>
      <c r="AO259" s="146"/>
      <c r="AP259" s="146"/>
      <c r="AQ259" s="146"/>
      <c r="AR259" s="146"/>
      <c r="AS259" s="146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</row>
    <row r="260" spans="1:60" outlineLevel="3" x14ac:dyDescent="0.2">
      <c r="A260" s="153"/>
      <c r="B260" s="154"/>
      <c r="C260" s="188" t="s">
        <v>509</v>
      </c>
      <c r="D260" s="178"/>
      <c r="E260" s="179">
        <v>48.26</v>
      </c>
      <c r="F260" s="156"/>
      <c r="G260" s="156"/>
      <c r="H260" s="156"/>
      <c r="I260" s="156"/>
      <c r="J260" s="156"/>
      <c r="K260" s="156"/>
      <c r="L260" s="156"/>
      <c r="M260" s="156"/>
      <c r="N260" s="155"/>
      <c r="O260" s="155"/>
      <c r="P260" s="155"/>
      <c r="Q260" s="155"/>
      <c r="R260" s="156"/>
      <c r="S260" s="156"/>
      <c r="T260" s="156"/>
      <c r="U260" s="156"/>
      <c r="V260" s="156"/>
      <c r="W260" s="156"/>
      <c r="X260" s="156"/>
      <c r="Y260" s="156"/>
      <c r="Z260" s="146"/>
      <c r="AA260" s="146"/>
      <c r="AB260" s="146"/>
      <c r="AC260" s="146"/>
      <c r="AD260" s="146"/>
      <c r="AE260" s="146"/>
      <c r="AF260" s="146"/>
      <c r="AG260" s="146" t="s">
        <v>197</v>
      </c>
      <c r="AH260" s="146">
        <v>0</v>
      </c>
      <c r="AI260" s="146"/>
      <c r="AJ260" s="146"/>
      <c r="AK260" s="146"/>
      <c r="AL260" s="146"/>
      <c r="AM260" s="146"/>
      <c r="AN260" s="146"/>
      <c r="AO260" s="146"/>
      <c r="AP260" s="146"/>
      <c r="AQ260" s="146"/>
      <c r="AR260" s="146"/>
      <c r="AS260" s="146"/>
      <c r="AT260" s="146"/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  <c r="BF260" s="146"/>
      <c r="BG260" s="146"/>
      <c r="BH260" s="146"/>
    </row>
    <row r="261" spans="1:60" outlineLevel="3" x14ac:dyDescent="0.2">
      <c r="A261" s="153"/>
      <c r="B261" s="154"/>
      <c r="C261" s="188" t="s">
        <v>510</v>
      </c>
      <c r="D261" s="178"/>
      <c r="E261" s="179">
        <v>3.8163999999999998</v>
      </c>
      <c r="F261" s="156"/>
      <c r="G261" s="156"/>
      <c r="H261" s="156"/>
      <c r="I261" s="156"/>
      <c r="J261" s="156"/>
      <c r="K261" s="156"/>
      <c r="L261" s="156"/>
      <c r="M261" s="156"/>
      <c r="N261" s="155"/>
      <c r="O261" s="155"/>
      <c r="P261" s="155"/>
      <c r="Q261" s="155"/>
      <c r="R261" s="156"/>
      <c r="S261" s="156"/>
      <c r="T261" s="156"/>
      <c r="U261" s="156"/>
      <c r="V261" s="156"/>
      <c r="W261" s="156"/>
      <c r="X261" s="156"/>
      <c r="Y261" s="156"/>
      <c r="Z261" s="146"/>
      <c r="AA261" s="146"/>
      <c r="AB261" s="146"/>
      <c r="AC261" s="146"/>
      <c r="AD261" s="146"/>
      <c r="AE261" s="146"/>
      <c r="AF261" s="146"/>
      <c r="AG261" s="146" t="s">
        <v>197</v>
      </c>
      <c r="AH261" s="146">
        <v>0</v>
      </c>
      <c r="AI261" s="146"/>
      <c r="AJ261" s="146"/>
      <c r="AK261" s="146"/>
      <c r="AL261" s="146"/>
      <c r="AM261" s="146"/>
      <c r="AN261" s="146"/>
      <c r="AO261" s="146"/>
      <c r="AP261" s="146"/>
      <c r="AQ261" s="146"/>
      <c r="AR261" s="146"/>
      <c r="AS261" s="146"/>
      <c r="AT261" s="146"/>
      <c r="AU261" s="146"/>
      <c r="AV261" s="146"/>
      <c r="AW261" s="146"/>
      <c r="AX261" s="146"/>
      <c r="AY261" s="146"/>
      <c r="AZ261" s="146"/>
      <c r="BA261" s="146"/>
      <c r="BB261" s="146"/>
      <c r="BC261" s="146"/>
      <c r="BD261" s="146"/>
      <c r="BE261" s="146"/>
      <c r="BF261" s="146"/>
      <c r="BG261" s="146"/>
      <c r="BH261" s="146"/>
    </row>
    <row r="262" spans="1:60" outlineLevel="3" x14ac:dyDescent="0.2">
      <c r="A262" s="153"/>
      <c r="B262" s="154"/>
      <c r="C262" s="188" t="s">
        <v>511</v>
      </c>
      <c r="D262" s="178"/>
      <c r="E262" s="179">
        <v>5.3082000000000003</v>
      </c>
      <c r="F262" s="156"/>
      <c r="G262" s="156"/>
      <c r="H262" s="156"/>
      <c r="I262" s="156"/>
      <c r="J262" s="156"/>
      <c r="K262" s="156"/>
      <c r="L262" s="156"/>
      <c r="M262" s="156"/>
      <c r="N262" s="155"/>
      <c r="O262" s="155"/>
      <c r="P262" s="155"/>
      <c r="Q262" s="155"/>
      <c r="R262" s="156"/>
      <c r="S262" s="156"/>
      <c r="T262" s="156"/>
      <c r="U262" s="156"/>
      <c r="V262" s="156"/>
      <c r="W262" s="156"/>
      <c r="X262" s="156"/>
      <c r="Y262" s="156"/>
      <c r="Z262" s="146"/>
      <c r="AA262" s="146"/>
      <c r="AB262" s="146"/>
      <c r="AC262" s="146"/>
      <c r="AD262" s="146"/>
      <c r="AE262" s="146"/>
      <c r="AF262" s="146"/>
      <c r="AG262" s="146" t="s">
        <v>197</v>
      </c>
      <c r="AH262" s="146">
        <v>0</v>
      </c>
      <c r="AI262" s="146"/>
      <c r="AJ262" s="146"/>
      <c r="AK262" s="146"/>
      <c r="AL262" s="146"/>
      <c r="AM262" s="146"/>
      <c r="AN262" s="146"/>
      <c r="AO262" s="146"/>
      <c r="AP262" s="146"/>
      <c r="AQ262" s="146"/>
      <c r="AR262" s="146"/>
      <c r="AS262" s="146"/>
      <c r="AT262" s="146"/>
      <c r="AU262" s="146"/>
      <c r="AV262" s="146"/>
      <c r="AW262" s="146"/>
      <c r="AX262" s="146"/>
      <c r="AY262" s="146"/>
      <c r="AZ262" s="146"/>
      <c r="BA262" s="146"/>
      <c r="BB262" s="146"/>
      <c r="BC262" s="146"/>
      <c r="BD262" s="146"/>
      <c r="BE262" s="146"/>
      <c r="BF262" s="146"/>
      <c r="BG262" s="146"/>
      <c r="BH262" s="146"/>
    </row>
    <row r="263" spans="1:60" outlineLevel="3" x14ac:dyDescent="0.2">
      <c r="A263" s="153"/>
      <c r="B263" s="154"/>
      <c r="C263" s="188" t="s">
        <v>512</v>
      </c>
      <c r="D263" s="178"/>
      <c r="E263" s="179">
        <v>9.2628000000000004</v>
      </c>
      <c r="F263" s="156"/>
      <c r="G263" s="156"/>
      <c r="H263" s="156"/>
      <c r="I263" s="156"/>
      <c r="J263" s="156"/>
      <c r="K263" s="156"/>
      <c r="L263" s="156"/>
      <c r="M263" s="156"/>
      <c r="N263" s="155"/>
      <c r="O263" s="155"/>
      <c r="P263" s="155"/>
      <c r="Q263" s="155"/>
      <c r="R263" s="156"/>
      <c r="S263" s="156"/>
      <c r="T263" s="156"/>
      <c r="U263" s="156"/>
      <c r="V263" s="156"/>
      <c r="W263" s="156"/>
      <c r="X263" s="156"/>
      <c r="Y263" s="156"/>
      <c r="Z263" s="146"/>
      <c r="AA263" s="146"/>
      <c r="AB263" s="146"/>
      <c r="AC263" s="146"/>
      <c r="AD263" s="146"/>
      <c r="AE263" s="146"/>
      <c r="AF263" s="146"/>
      <c r="AG263" s="146" t="s">
        <v>197</v>
      </c>
      <c r="AH263" s="146">
        <v>0</v>
      </c>
      <c r="AI263" s="146"/>
      <c r="AJ263" s="146"/>
      <c r="AK263" s="146"/>
      <c r="AL263" s="146"/>
      <c r="AM263" s="146"/>
      <c r="AN263" s="146"/>
      <c r="AO263" s="146"/>
      <c r="AP263" s="146"/>
      <c r="AQ263" s="146"/>
      <c r="AR263" s="146"/>
      <c r="AS263" s="146"/>
      <c r="AT263" s="146"/>
      <c r="AU263" s="146"/>
      <c r="AV263" s="146"/>
      <c r="AW263" s="146"/>
      <c r="AX263" s="146"/>
      <c r="AY263" s="146"/>
      <c r="AZ263" s="146"/>
      <c r="BA263" s="146"/>
      <c r="BB263" s="146"/>
      <c r="BC263" s="146"/>
      <c r="BD263" s="146"/>
      <c r="BE263" s="146"/>
      <c r="BF263" s="146"/>
      <c r="BG263" s="146"/>
      <c r="BH263" s="146"/>
    </row>
    <row r="264" spans="1:60" outlineLevel="3" x14ac:dyDescent="0.2">
      <c r="A264" s="153"/>
      <c r="B264" s="154"/>
      <c r="C264" s="188" t="s">
        <v>513</v>
      </c>
      <c r="D264" s="178"/>
      <c r="E264" s="179">
        <v>13.92</v>
      </c>
      <c r="F264" s="156"/>
      <c r="G264" s="156"/>
      <c r="H264" s="156"/>
      <c r="I264" s="156"/>
      <c r="J264" s="156"/>
      <c r="K264" s="156"/>
      <c r="L264" s="156"/>
      <c r="M264" s="156"/>
      <c r="N264" s="155"/>
      <c r="O264" s="155"/>
      <c r="P264" s="155"/>
      <c r="Q264" s="155"/>
      <c r="R264" s="156"/>
      <c r="S264" s="156"/>
      <c r="T264" s="156"/>
      <c r="U264" s="156"/>
      <c r="V264" s="156"/>
      <c r="W264" s="156"/>
      <c r="X264" s="156"/>
      <c r="Y264" s="156"/>
      <c r="Z264" s="146"/>
      <c r="AA264" s="146"/>
      <c r="AB264" s="146"/>
      <c r="AC264" s="146"/>
      <c r="AD264" s="146"/>
      <c r="AE264" s="146"/>
      <c r="AF264" s="146"/>
      <c r="AG264" s="146" t="s">
        <v>197</v>
      </c>
      <c r="AH264" s="146">
        <v>0</v>
      </c>
      <c r="AI264" s="146"/>
      <c r="AJ264" s="146"/>
      <c r="AK264" s="146"/>
      <c r="AL264" s="146"/>
      <c r="AM264" s="146"/>
      <c r="AN264" s="146"/>
      <c r="AO264" s="146"/>
      <c r="AP264" s="146"/>
      <c r="AQ264" s="146"/>
      <c r="AR264" s="146"/>
      <c r="AS264" s="146"/>
      <c r="AT264" s="146"/>
      <c r="AU264" s="146"/>
      <c r="AV264" s="146"/>
      <c r="AW264" s="146"/>
      <c r="AX264" s="146"/>
      <c r="AY264" s="146"/>
      <c r="AZ264" s="146"/>
      <c r="BA264" s="146"/>
      <c r="BB264" s="146"/>
      <c r="BC264" s="146"/>
      <c r="BD264" s="146"/>
      <c r="BE264" s="146"/>
      <c r="BF264" s="146"/>
      <c r="BG264" s="146"/>
      <c r="BH264" s="146"/>
    </row>
    <row r="265" spans="1:60" outlineLevel="3" x14ac:dyDescent="0.2">
      <c r="A265" s="153"/>
      <c r="B265" s="154"/>
      <c r="C265" s="188" t="s">
        <v>514</v>
      </c>
      <c r="D265" s="178"/>
      <c r="E265" s="179">
        <v>15.66</v>
      </c>
      <c r="F265" s="156"/>
      <c r="G265" s="156"/>
      <c r="H265" s="156"/>
      <c r="I265" s="156"/>
      <c r="J265" s="156"/>
      <c r="K265" s="156"/>
      <c r="L265" s="156"/>
      <c r="M265" s="156"/>
      <c r="N265" s="155"/>
      <c r="O265" s="155"/>
      <c r="P265" s="155"/>
      <c r="Q265" s="155"/>
      <c r="R265" s="156"/>
      <c r="S265" s="156"/>
      <c r="T265" s="156"/>
      <c r="U265" s="156"/>
      <c r="V265" s="156"/>
      <c r="W265" s="156"/>
      <c r="X265" s="156"/>
      <c r="Y265" s="156"/>
      <c r="Z265" s="146"/>
      <c r="AA265" s="146"/>
      <c r="AB265" s="146"/>
      <c r="AC265" s="146"/>
      <c r="AD265" s="146"/>
      <c r="AE265" s="146"/>
      <c r="AF265" s="146"/>
      <c r="AG265" s="146" t="s">
        <v>197</v>
      </c>
      <c r="AH265" s="146">
        <v>0</v>
      </c>
      <c r="AI265" s="146"/>
      <c r="AJ265" s="146"/>
      <c r="AK265" s="146"/>
      <c r="AL265" s="146"/>
      <c r="AM265" s="146"/>
      <c r="AN265" s="146"/>
      <c r="AO265" s="146"/>
      <c r="AP265" s="146"/>
      <c r="AQ265" s="146"/>
      <c r="AR265" s="146"/>
      <c r="AS265" s="146"/>
      <c r="AT265" s="146"/>
      <c r="AU265" s="146"/>
      <c r="AV265" s="146"/>
      <c r="AW265" s="146"/>
      <c r="AX265" s="146"/>
      <c r="AY265" s="146"/>
      <c r="AZ265" s="146"/>
      <c r="BA265" s="146"/>
      <c r="BB265" s="146"/>
      <c r="BC265" s="146"/>
      <c r="BD265" s="146"/>
      <c r="BE265" s="146"/>
      <c r="BF265" s="146"/>
      <c r="BG265" s="146"/>
      <c r="BH265" s="146"/>
    </row>
    <row r="266" spans="1:60" outlineLevel="1" x14ac:dyDescent="0.2">
      <c r="A266" s="180">
        <v>111</v>
      </c>
      <c r="B266" s="181" t="s">
        <v>515</v>
      </c>
      <c r="C266" s="187" t="s">
        <v>516</v>
      </c>
      <c r="D266" s="182" t="s">
        <v>195</v>
      </c>
      <c r="E266" s="183">
        <v>124.3074</v>
      </c>
      <c r="F266" s="184"/>
      <c r="G266" s="185">
        <f>ROUND(E266*F266,2)</f>
        <v>0</v>
      </c>
      <c r="H266" s="184">
        <v>41.97</v>
      </c>
      <c r="I266" s="185">
        <f>ROUND(E266*H266,2)</f>
        <v>5217.18</v>
      </c>
      <c r="J266" s="184">
        <v>73.03</v>
      </c>
      <c r="K266" s="185">
        <f>ROUND(E266*J266,2)</f>
        <v>9078.17</v>
      </c>
      <c r="L266" s="185">
        <v>21</v>
      </c>
      <c r="M266" s="185">
        <f>G266*(1+L266/100)</f>
        <v>0</v>
      </c>
      <c r="N266" s="183">
        <v>2.3000000000000001E-4</v>
      </c>
      <c r="O266" s="183">
        <f>ROUND(E266*N266,2)</f>
        <v>0.03</v>
      </c>
      <c r="P266" s="183">
        <v>0</v>
      </c>
      <c r="Q266" s="183">
        <f>ROUND(E266*P266,2)</f>
        <v>0</v>
      </c>
      <c r="R266" s="185"/>
      <c r="S266" s="185" t="s">
        <v>156</v>
      </c>
      <c r="T266" s="186" t="s">
        <v>156</v>
      </c>
      <c r="U266" s="156">
        <v>0.10191</v>
      </c>
      <c r="V266" s="156">
        <f>ROUND(E266*U266,2)</f>
        <v>12.67</v>
      </c>
      <c r="W266" s="156"/>
      <c r="X266" s="156" t="s">
        <v>191</v>
      </c>
      <c r="Y266" s="156" t="s">
        <v>159</v>
      </c>
      <c r="Z266" s="146"/>
      <c r="AA266" s="146"/>
      <c r="AB266" s="146"/>
      <c r="AC266" s="146"/>
      <c r="AD266" s="146"/>
      <c r="AE266" s="146"/>
      <c r="AF266" s="146"/>
      <c r="AG266" s="146" t="s">
        <v>192</v>
      </c>
      <c r="AH266" s="146"/>
      <c r="AI266" s="146"/>
      <c r="AJ266" s="146"/>
      <c r="AK266" s="146"/>
      <c r="AL266" s="146"/>
      <c r="AM266" s="146"/>
      <c r="AN266" s="146"/>
      <c r="AO266" s="146"/>
      <c r="AP266" s="146"/>
      <c r="AQ266" s="146"/>
      <c r="AR266" s="146"/>
      <c r="AS266" s="146"/>
      <c r="AT266" s="146"/>
      <c r="AU266" s="146"/>
      <c r="AV266" s="146"/>
      <c r="AW266" s="146"/>
      <c r="AX266" s="146"/>
      <c r="AY266" s="146"/>
      <c r="AZ266" s="146"/>
      <c r="BA266" s="146"/>
      <c r="BB266" s="146"/>
      <c r="BC266" s="146"/>
      <c r="BD266" s="146"/>
      <c r="BE266" s="146"/>
      <c r="BF266" s="146"/>
      <c r="BG266" s="146"/>
      <c r="BH266" s="146"/>
    </row>
    <row r="267" spans="1:60" x14ac:dyDescent="0.2">
      <c r="A267" s="158" t="s">
        <v>151</v>
      </c>
      <c r="B267" s="159" t="s">
        <v>116</v>
      </c>
      <c r="C267" s="173" t="s">
        <v>117</v>
      </c>
      <c r="D267" s="160"/>
      <c r="E267" s="161"/>
      <c r="F267" s="162"/>
      <c r="G267" s="162">
        <f>SUMIF(AG268:AG312,"&lt;&gt;NOR",G268:G312)</f>
        <v>0</v>
      </c>
      <c r="H267" s="162"/>
      <c r="I267" s="162">
        <f>SUM(I268:I312)</f>
        <v>0</v>
      </c>
      <c r="J267" s="162"/>
      <c r="K267" s="162">
        <f>SUM(K268:K312)</f>
        <v>275040.90000000002</v>
      </c>
      <c r="L267" s="162"/>
      <c r="M267" s="162">
        <f>SUM(M268:M312)</f>
        <v>0</v>
      </c>
      <c r="N267" s="161"/>
      <c r="O267" s="161">
        <f>SUM(O268:O312)</f>
        <v>0</v>
      </c>
      <c r="P267" s="161"/>
      <c r="Q267" s="161">
        <f>SUM(Q268:Q312)</f>
        <v>0</v>
      </c>
      <c r="R267" s="162"/>
      <c r="S267" s="162"/>
      <c r="T267" s="163"/>
      <c r="U267" s="157"/>
      <c r="V267" s="157">
        <f>SUM(V268:V312)</f>
        <v>0</v>
      </c>
      <c r="W267" s="157"/>
      <c r="X267" s="157"/>
      <c r="Y267" s="157"/>
      <c r="AG267" t="s">
        <v>152</v>
      </c>
    </row>
    <row r="268" spans="1:60" ht="22.5" outlineLevel="1" x14ac:dyDescent="0.2">
      <c r="A268" s="165">
        <v>112</v>
      </c>
      <c r="B268" s="166" t="s">
        <v>517</v>
      </c>
      <c r="C268" s="174" t="s">
        <v>518</v>
      </c>
      <c r="D268" s="167" t="s">
        <v>355</v>
      </c>
      <c r="E268" s="168">
        <v>1</v>
      </c>
      <c r="F268" s="169"/>
      <c r="G268" s="170">
        <f>ROUND(E268*F268,2)</f>
        <v>0</v>
      </c>
      <c r="H268" s="169">
        <v>0</v>
      </c>
      <c r="I268" s="170">
        <f>ROUND(E268*H268,2)</f>
        <v>0</v>
      </c>
      <c r="J268" s="169">
        <v>8450</v>
      </c>
      <c r="K268" s="170">
        <f>ROUND(E268*J268,2)</f>
        <v>8450</v>
      </c>
      <c r="L268" s="170">
        <v>21</v>
      </c>
      <c r="M268" s="170">
        <f>G268*(1+L268/100)</f>
        <v>0</v>
      </c>
      <c r="N268" s="168">
        <v>0</v>
      </c>
      <c r="O268" s="168">
        <f>ROUND(E268*N268,2)</f>
        <v>0</v>
      </c>
      <c r="P268" s="168">
        <v>0</v>
      </c>
      <c r="Q268" s="168">
        <f>ROUND(E268*P268,2)</f>
        <v>0</v>
      </c>
      <c r="R268" s="170"/>
      <c r="S268" s="170" t="s">
        <v>356</v>
      </c>
      <c r="T268" s="171" t="s">
        <v>157</v>
      </c>
      <c r="U268" s="156">
        <v>0</v>
      </c>
      <c r="V268" s="156">
        <f>ROUND(E268*U268,2)</f>
        <v>0</v>
      </c>
      <c r="W268" s="156"/>
      <c r="X268" s="156" t="s">
        <v>191</v>
      </c>
      <c r="Y268" s="156" t="s">
        <v>159</v>
      </c>
      <c r="Z268" s="146"/>
      <c r="AA268" s="146"/>
      <c r="AB268" s="146"/>
      <c r="AC268" s="146"/>
      <c r="AD268" s="146"/>
      <c r="AE268" s="146"/>
      <c r="AF268" s="146"/>
      <c r="AG268" s="146" t="s">
        <v>192</v>
      </c>
      <c r="AH268" s="146"/>
      <c r="AI268" s="146"/>
      <c r="AJ268" s="146"/>
      <c r="AK268" s="146"/>
      <c r="AL268" s="146"/>
      <c r="AM268" s="146"/>
      <c r="AN268" s="146"/>
      <c r="AO268" s="146"/>
      <c r="AP268" s="146"/>
      <c r="AQ268" s="146"/>
      <c r="AR268" s="146"/>
      <c r="AS268" s="146"/>
      <c r="AT268" s="146"/>
      <c r="AU268" s="146"/>
      <c r="AV268" s="146"/>
      <c r="AW268" s="146"/>
      <c r="AX268" s="146"/>
      <c r="AY268" s="146"/>
      <c r="AZ268" s="146"/>
      <c r="BA268" s="146"/>
      <c r="BB268" s="146"/>
      <c r="BC268" s="146"/>
      <c r="BD268" s="146"/>
      <c r="BE268" s="146"/>
      <c r="BF268" s="146"/>
      <c r="BG268" s="146"/>
      <c r="BH268" s="146"/>
    </row>
    <row r="269" spans="1:60" outlineLevel="2" x14ac:dyDescent="0.2">
      <c r="A269" s="153"/>
      <c r="B269" s="154"/>
      <c r="C269" s="281" t="s">
        <v>519</v>
      </c>
      <c r="D269" s="282"/>
      <c r="E269" s="282"/>
      <c r="F269" s="282"/>
      <c r="G269" s="282"/>
      <c r="H269" s="156"/>
      <c r="I269" s="156"/>
      <c r="J269" s="156"/>
      <c r="K269" s="156"/>
      <c r="L269" s="156"/>
      <c r="M269" s="156"/>
      <c r="N269" s="155"/>
      <c r="O269" s="155"/>
      <c r="P269" s="155"/>
      <c r="Q269" s="155"/>
      <c r="R269" s="156"/>
      <c r="S269" s="156"/>
      <c r="T269" s="156"/>
      <c r="U269" s="156"/>
      <c r="V269" s="156"/>
      <c r="W269" s="156"/>
      <c r="X269" s="156"/>
      <c r="Y269" s="156"/>
      <c r="Z269" s="146"/>
      <c r="AA269" s="146"/>
      <c r="AB269" s="146"/>
      <c r="AC269" s="146"/>
      <c r="AD269" s="146"/>
      <c r="AE269" s="146"/>
      <c r="AF269" s="146"/>
      <c r="AG269" s="146" t="s">
        <v>162</v>
      </c>
      <c r="AH269" s="146"/>
      <c r="AI269" s="146"/>
      <c r="AJ269" s="146"/>
      <c r="AK269" s="146"/>
      <c r="AL269" s="146"/>
      <c r="AM269" s="146"/>
      <c r="AN269" s="146"/>
      <c r="AO269" s="146"/>
      <c r="AP269" s="146"/>
      <c r="AQ269" s="146"/>
      <c r="AR269" s="146"/>
      <c r="AS269" s="146"/>
      <c r="AT269" s="146"/>
      <c r="AU269" s="146"/>
      <c r="AV269" s="146"/>
      <c r="AW269" s="146"/>
      <c r="AX269" s="146"/>
      <c r="AY269" s="146"/>
      <c r="AZ269" s="146"/>
      <c r="BA269" s="146"/>
      <c r="BB269" s="146"/>
      <c r="BC269" s="146"/>
      <c r="BD269" s="146"/>
      <c r="BE269" s="146"/>
      <c r="BF269" s="146"/>
      <c r="BG269" s="146"/>
      <c r="BH269" s="146"/>
    </row>
    <row r="270" spans="1:60" outlineLevel="3" x14ac:dyDescent="0.2">
      <c r="A270" s="153"/>
      <c r="B270" s="154"/>
      <c r="C270" s="283" t="s">
        <v>520</v>
      </c>
      <c r="D270" s="284"/>
      <c r="E270" s="284"/>
      <c r="F270" s="284"/>
      <c r="G270" s="284"/>
      <c r="H270" s="156"/>
      <c r="I270" s="156"/>
      <c r="J270" s="156"/>
      <c r="K270" s="156"/>
      <c r="L270" s="156"/>
      <c r="M270" s="156"/>
      <c r="N270" s="155"/>
      <c r="O270" s="155"/>
      <c r="P270" s="155"/>
      <c r="Q270" s="155"/>
      <c r="R270" s="156"/>
      <c r="S270" s="156"/>
      <c r="T270" s="156"/>
      <c r="U270" s="156"/>
      <c r="V270" s="156"/>
      <c r="W270" s="156"/>
      <c r="X270" s="156"/>
      <c r="Y270" s="156"/>
      <c r="Z270" s="146"/>
      <c r="AA270" s="146"/>
      <c r="AB270" s="146"/>
      <c r="AC270" s="146"/>
      <c r="AD270" s="146"/>
      <c r="AE270" s="146"/>
      <c r="AF270" s="146"/>
      <c r="AG270" s="146" t="s">
        <v>162</v>
      </c>
      <c r="AH270" s="146"/>
      <c r="AI270" s="146"/>
      <c r="AJ270" s="146"/>
      <c r="AK270" s="146"/>
      <c r="AL270" s="146"/>
      <c r="AM270" s="146"/>
      <c r="AN270" s="146"/>
      <c r="AO270" s="146"/>
      <c r="AP270" s="146"/>
      <c r="AQ270" s="146"/>
      <c r="AR270" s="146"/>
      <c r="AS270" s="146"/>
      <c r="AT270" s="146"/>
      <c r="AU270" s="146"/>
      <c r="AV270" s="146"/>
      <c r="AW270" s="146"/>
      <c r="AX270" s="146"/>
      <c r="AY270" s="146"/>
      <c r="AZ270" s="146"/>
      <c r="BA270" s="146"/>
      <c r="BB270" s="146"/>
      <c r="BC270" s="146"/>
      <c r="BD270" s="146"/>
      <c r="BE270" s="146"/>
      <c r="BF270" s="146"/>
      <c r="BG270" s="146"/>
      <c r="BH270" s="146"/>
    </row>
    <row r="271" spans="1:60" ht="22.5" outlineLevel="1" x14ac:dyDescent="0.2">
      <c r="A271" s="165">
        <v>113</v>
      </c>
      <c r="B271" s="166" t="s">
        <v>521</v>
      </c>
      <c r="C271" s="174" t="s">
        <v>518</v>
      </c>
      <c r="D271" s="167" t="s">
        <v>355</v>
      </c>
      <c r="E271" s="168">
        <v>1</v>
      </c>
      <c r="F271" s="169"/>
      <c r="G271" s="170">
        <f>ROUND(E271*F271,2)</f>
        <v>0</v>
      </c>
      <c r="H271" s="169">
        <v>0</v>
      </c>
      <c r="I271" s="170">
        <f>ROUND(E271*H271,2)</f>
        <v>0</v>
      </c>
      <c r="J271" s="169">
        <v>5400</v>
      </c>
      <c r="K271" s="170">
        <f>ROUND(E271*J271,2)</f>
        <v>5400</v>
      </c>
      <c r="L271" s="170">
        <v>21</v>
      </c>
      <c r="M271" s="170">
        <f>G271*(1+L271/100)</f>
        <v>0</v>
      </c>
      <c r="N271" s="168">
        <v>0</v>
      </c>
      <c r="O271" s="168">
        <f>ROUND(E271*N271,2)</f>
        <v>0</v>
      </c>
      <c r="P271" s="168">
        <v>0</v>
      </c>
      <c r="Q271" s="168">
        <f>ROUND(E271*P271,2)</f>
        <v>0</v>
      </c>
      <c r="R271" s="170"/>
      <c r="S271" s="170" t="s">
        <v>356</v>
      </c>
      <c r="T271" s="171" t="s">
        <v>157</v>
      </c>
      <c r="U271" s="156">
        <v>0</v>
      </c>
      <c r="V271" s="156">
        <f>ROUND(E271*U271,2)</f>
        <v>0</v>
      </c>
      <c r="W271" s="156"/>
      <c r="X271" s="156" t="s">
        <v>191</v>
      </c>
      <c r="Y271" s="156" t="s">
        <v>159</v>
      </c>
      <c r="Z271" s="146"/>
      <c r="AA271" s="146"/>
      <c r="AB271" s="146"/>
      <c r="AC271" s="146"/>
      <c r="AD271" s="146"/>
      <c r="AE271" s="146"/>
      <c r="AF271" s="146"/>
      <c r="AG271" s="146" t="s">
        <v>192</v>
      </c>
      <c r="AH271" s="146"/>
      <c r="AI271" s="146"/>
      <c r="AJ271" s="146"/>
      <c r="AK271" s="146"/>
      <c r="AL271" s="146"/>
      <c r="AM271" s="146"/>
      <c r="AN271" s="146"/>
      <c r="AO271" s="146"/>
      <c r="AP271" s="146"/>
      <c r="AQ271" s="146"/>
      <c r="AR271" s="146"/>
      <c r="AS271" s="146"/>
      <c r="AT271" s="146"/>
      <c r="AU271" s="146"/>
      <c r="AV271" s="146"/>
      <c r="AW271" s="146"/>
      <c r="AX271" s="146"/>
      <c r="AY271" s="146"/>
      <c r="AZ271" s="146"/>
      <c r="BA271" s="146"/>
      <c r="BB271" s="146"/>
      <c r="BC271" s="146"/>
      <c r="BD271" s="146"/>
      <c r="BE271" s="146"/>
      <c r="BF271" s="146"/>
      <c r="BG271" s="146"/>
      <c r="BH271" s="146"/>
    </row>
    <row r="272" spans="1:60" outlineLevel="2" x14ac:dyDescent="0.2">
      <c r="A272" s="153"/>
      <c r="B272" s="154"/>
      <c r="C272" s="281" t="s">
        <v>522</v>
      </c>
      <c r="D272" s="282"/>
      <c r="E272" s="282"/>
      <c r="F272" s="282"/>
      <c r="G272" s="282"/>
      <c r="H272" s="156"/>
      <c r="I272" s="156"/>
      <c r="J272" s="156"/>
      <c r="K272" s="156"/>
      <c r="L272" s="156"/>
      <c r="M272" s="156"/>
      <c r="N272" s="155"/>
      <c r="O272" s="155"/>
      <c r="P272" s="155"/>
      <c r="Q272" s="155"/>
      <c r="R272" s="156"/>
      <c r="S272" s="156"/>
      <c r="T272" s="156"/>
      <c r="U272" s="156"/>
      <c r="V272" s="156"/>
      <c r="W272" s="156"/>
      <c r="X272" s="156"/>
      <c r="Y272" s="156"/>
      <c r="Z272" s="146"/>
      <c r="AA272" s="146"/>
      <c r="AB272" s="146"/>
      <c r="AC272" s="146"/>
      <c r="AD272" s="146"/>
      <c r="AE272" s="146"/>
      <c r="AF272" s="146"/>
      <c r="AG272" s="146" t="s">
        <v>162</v>
      </c>
      <c r="AH272" s="146"/>
      <c r="AI272" s="146"/>
      <c r="AJ272" s="146"/>
      <c r="AK272" s="146"/>
      <c r="AL272" s="146"/>
      <c r="AM272" s="146"/>
      <c r="AN272" s="146"/>
      <c r="AO272" s="146"/>
      <c r="AP272" s="146"/>
      <c r="AQ272" s="146"/>
      <c r="AR272" s="146"/>
      <c r="AS272" s="146"/>
      <c r="AT272" s="146"/>
      <c r="AU272" s="146"/>
      <c r="AV272" s="146"/>
      <c r="AW272" s="146"/>
      <c r="AX272" s="146"/>
      <c r="AY272" s="146"/>
      <c r="AZ272" s="146"/>
      <c r="BA272" s="146"/>
      <c r="BB272" s="146"/>
      <c r="BC272" s="146"/>
      <c r="BD272" s="146"/>
      <c r="BE272" s="146"/>
      <c r="BF272" s="146"/>
      <c r="BG272" s="146"/>
      <c r="BH272" s="146"/>
    </row>
    <row r="273" spans="1:60" outlineLevel="3" x14ac:dyDescent="0.2">
      <c r="A273" s="153"/>
      <c r="B273" s="154"/>
      <c r="C273" s="283" t="s">
        <v>520</v>
      </c>
      <c r="D273" s="284"/>
      <c r="E273" s="284"/>
      <c r="F273" s="284"/>
      <c r="G273" s="284"/>
      <c r="H273" s="156"/>
      <c r="I273" s="156"/>
      <c r="J273" s="156"/>
      <c r="K273" s="156"/>
      <c r="L273" s="156"/>
      <c r="M273" s="156"/>
      <c r="N273" s="155"/>
      <c r="O273" s="155"/>
      <c r="P273" s="155"/>
      <c r="Q273" s="155"/>
      <c r="R273" s="156"/>
      <c r="S273" s="156"/>
      <c r="T273" s="156"/>
      <c r="U273" s="156"/>
      <c r="V273" s="156"/>
      <c r="W273" s="156"/>
      <c r="X273" s="156"/>
      <c r="Y273" s="156"/>
      <c r="Z273" s="146"/>
      <c r="AA273" s="146"/>
      <c r="AB273" s="146"/>
      <c r="AC273" s="146"/>
      <c r="AD273" s="146"/>
      <c r="AE273" s="146"/>
      <c r="AF273" s="146"/>
      <c r="AG273" s="146" t="s">
        <v>162</v>
      </c>
      <c r="AH273" s="146"/>
      <c r="AI273" s="146"/>
      <c r="AJ273" s="146"/>
      <c r="AK273" s="146"/>
      <c r="AL273" s="146"/>
      <c r="AM273" s="146"/>
      <c r="AN273" s="146"/>
      <c r="AO273" s="146"/>
      <c r="AP273" s="146"/>
      <c r="AQ273" s="146"/>
      <c r="AR273" s="146"/>
      <c r="AS273" s="146"/>
      <c r="AT273" s="146"/>
      <c r="AU273" s="146"/>
      <c r="AV273" s="146"/>
      <c r="AW273" s="146"/>
      <c r="AX273" s="146"/>
      <c r="AY273" s="146"/>
      <c r="AZ273" s="146"/>
      <c r="BA273" s="146"/>
      <c r="BB273" s="146"/>
      <c r="BC273" s="146"/>
      <c r="BD273" s="146"/>
      <c r="BE273" s="146"/>
      <c r="BF273" s="146"/>
      <c r="BG273" s="146"/>
      <c r="BH273" s="146"/>
    </row>
    <row r="274" spans="1:60" ht="22.5" outlineLevel="1" x14ac:dyDescent="0.2">
      <c r="A274" s="165">
        <v>114</v>
      </c>
      <c r="B274" s="166" t="s">
        <v>523</v>
      </c>
      <c r="C274" s="174" t="s">
        <v>518</v>
      </c>
      <c r="D274" s="167" t="s">
        <v>355</v>
      </c>
      <c r="E274" s="168">
        <v>1</v>
      </c>
      <c r="F274" s="169"/>
      <c r="G274" s="170">
        <f>ROUND(E274*F274,2)</f>
        <v>0</v>
      </c>
      <c r="H274" s="169">
        <v>0</v>
      </c>
      <c r="I274" s="170">
        <f>ROUND(E274*H274,2)</f>
        <v>0</v>
      </c>
      <c r="J274" s="169">
        <v>14900</v>
      </c>
      <c r="K274" s="170">
        <f>ROUND(E274*J274,2)</f>
        <v>14900</v>
      </c>
      <c r="L274" s="170">
        <v>21</v>
      </c>
      <c r="M274" s="170">
        <f>G274*(1+L274/100)</f>
        <v>0</v>
      </c>
      <c r="N274" s="168">
        <v>0</v>
      </c>
      <c r="O274" s="168">
        <f>ROUND(E274*N274,2)</f>
        <v>0</v>
      </c>
      <c r="P274" s="168">
        <v>0</v>
      </c>
      <c r="Q274" s="168">
        <f>ROUND(E274*P274,2)</f>
        <v>0</v>
      </c>
      <c r="R274" s="170"/>
      <c r="S274" s="170" t="s">
        <v>356</v>
      </c>
      <c r="T274" s="171" t="s">
        <v>157</v>
      </c>
      <c r="U274" s="156">
        <v>0</v>
      </c>
      <c r="V274" s="156">
        <f>ROUND(E274*U274,2)</f>
        <v>0</v>
      </c>
      <c r="W274" s="156"/>
      <c r="X274" s="156" t="s">
        <v>191</v>
      </c>
      <c r="Y274" s="156" t="s">
        <v>159</v>
      </c>
      <c r="Z274" s="146"/>
      <c r="AA274" s="146"/>
      <c r="AB274" s="146"/>
      <c r="AC274" s="146"/>
      <c r="AD274" s="146"/>
      <c r="AE274" s="146"/>
      <c r="AF274" s="146"/>
      <c r="AG274" s="146" t="s">
        <v>192</v>
      </c>
      <c r="AH274" s="146"/>
      <c r="AI274" s="146"/>
      <c r="AJ274" s="146"/>
      <c r="AK274" s="146"/>
      <c r="AL274" s="146"/>
      <c r="AM274" s="146"/>
      <c r="AN274" s="146"/>
      <c r="AO274" s="146"/>
      <c r="AP274" s="146"/>
      <c r="AQ274" s="146"/>
      <c r="AR274" s="146"/>
      <c r="AS274" s="146"/>
      <c r="AT274" s="146"/>
      <c r="AU274" s="146"/>
      <c r="AV274" s="146"/>
      <c r="AW274" s="146"/>
      <c r="AX274" s="146"/>
      <c r="AY274" s="146"/>
      <c r="AZ274" s="146"/>
      <c r="BA274" s="146"/>
      <c r="BB274" s="146"/>
      <c r="BC274" s="146"/>
      <c r="BD274" s="146"/>
      <c r="BE274" s="146"/>
      <c r="BF274" s="146"/>
      <c r="BG274" s="146"/>
      <c r="BH274" s="146"/>
    </row>
    <row r="275" spans="1:60" outlineLevel="2" x14ac:dyDescent="0.2">
      <c r="A275" s="153"/>
      <c r="B275" s="154"/>
      <c r="C275" s="281" t="s">
        <v>524</v>
      </c>
      <c r="D275" s="282"/>
      <c r="E275" s="282"/>
      <c r="F275" s="282"/>
      <c r="G275" s="282"/>
      <c r="H275" s="156"/>
      <c r="I275" s="156"/>
      <c r="J275" s="156"/>
      <c r="K275" s="156"/>
      <c r="L275" s="156"/>
      <c r="M275" s="156"/>
      <c r="N275" s="155"/>
      <c r="O275" s="155"/>
      <c r="P275" s="155"/>
      <c r="Q275" s="155"/>
      <c r="R275" s="156"/>
      <c r="S275" s="156"/>
      <c r="T275" s="156"/>
      <c r="U275" s="156"/>
      <c r="V275" s="156"/>
      <c r="W275" s="156"/>
      <c r="X275" s="156"/>
      <c r="Y275" s="156"/>
      <c r="Z275" s="146"/>
      <c r="AA275" s="146"/>
      <c r="AB275" s="146"/>
      <c r="AC275" s="146"/>
      <c r="AD275" s="146"/>
      <c r="AE275" s="146"/>
      <c r="AF275" s="146"/>
      <c r="AG275" s="146" t="s">
        <v>162</v>
      </c>
      <c r="AH275" s="146"/>
      <c r="AI275" s="146"/>
      <c r="AJ275" s="146"/>
      <c r="AK275" s="146"/>
      <c r="AL275" s="146"/>
      <c r="AM275" s="146"/>
      <c r="AN275" s="146"/>
      <c r="AO275" s="146"/>
      <c r="AP275" s="146"/>
      <c r="AQ275" s="146"/>
      <c r="AR275" s="146"/>
      <c r="AS275" s="146"/>
      <c r="AT275" s="146"/>
      <c r="AU275" s="146"/>
      <c r="AV275" s="146"/>
      <c r="AW275" s="146"/>
      <c r="AX275" s="146"/>
      <c r="AY275" s="146"/>
      <c r="AZ275" s="146"/>
      <c r="BA275" s="146"/>
      <c r="BB275" s="146"/>
      <c r="BC275" s="146"/>
      <c r="BD275" s="146"/>
      <c r="BE275" s="146"/>
      <c r="BF275" s="146"/>
      <c r="BG275" s="146"/>
      <c r="BH275" s="146"/>
    </row>
    <row r="276" spans="1:60" outlineLevel="3" x14ac:dyDescent="0.2">
      <c r="A276" s="153"/>
      <c r="B276" s="154"/>
      <c r="C276" s="283" t="s">
        <v>525</v>
      </c>
      <c r="D276" s="284"/>
      <c r="E276" s="284"/>
      <c r="F276" s="284"/>
      <c r="G276" s="284"/>
      <c r="H276" s="156"/>
      <c r="I276" s="156"/>
      <c r="J276" s="156"/>
      <c r="K276" s="156"/>
      <c r="L276" s="156"/>
      <c r="M276" s="156"/>
      <c r="N276" s="155"/>
      <c r="O276" s="155"/>
      <c r="P276" s="155"/>
      <c r="Q276" s="155"/>
      <c r="R276" s="156"/>
      <c r="S276" s="156"/>
      <c r="T276" s="156"/>
      <c r="U276" s="156"/>
      <c r="V276" s="156"/>
      <c r="W276" s="156"/>
      <c r="X276" s="156"/>
      <c r="Y276" s="156"/>
      <c r="Z276" s="146"/>
      <c r="AA276" s="146"/>
      <c r="AB276" s="146"/>
      <c r="AC276" s="146"/>
      <c r="AD276" s="146"/>
      <c r="AE276" s="146"/>
      <c r="AF276" s="146"/>
      <c r="AG276" s="146" t="s">
        <v>162</v>
      </c>
      <c r="AH276" s="146"/>
      <c r="AI276" s="146"/>
      <c r="AJ276" s="146"/>
      <c r="AK276" s="146"/>
      <c r="AL276" s="146"/>
      <c r="AM276" s="146"/>
      <c r="AN276" s="146"/>
      <c r="AO276" s="146"/>
      <c r="AP276" s="146"/>
      <c r="AQ276" s="146"/>
      <c r="AR276" s="146"/>
      <c r="AS276" s="146"/>
      <c r="AT276" s="146"/>
      <c r="AU276" s="146"/>
      <c r="AV276" s="146"/>
      <c r="AW276" s="146"/>
      <c r="AX276" s="146"/>
      <c r="AY276" s="146"/>
      <c r="AZ276" s="146"/>
      <c r="BA276" s="146"/>
      <c r="BB276" s="146"/>
      <c r="BC276" s="146"/>
      <c r="BD276" s="146"/>
      <c r="BE276" s="146"/>
      <c r="BF276" s="146"/>
      <c r="BG276" s="146"/>
      <c r="BH276" s="146"/>
    </row>
    <row r="277" spans="1:60" outlineLevel="3" x14ac:dyDescent="0.2">
      <c r="A277" s="153"/>
      <c r="B277" s="154"/>
      <c r="C277" s="283" t="s">
        <v>526</v>
      </c>
      <c r="D277" s="284"/>
      <c r="E277" s="284"/>
      <c r="F277" s="284"/>
      <c r="G277" s="284"/>
      <c r="H277" s="156"/>
      <c r="I277" s="156"/>
      <c r="J277" s="156"/>
      <c r="K277" s="156"/>
      <c r="L277" s="156"/>
      <c r="M277" s="156"/>
      <c r="N277" s="155"/>
      <c r="O277" s="155"/>
      <c r="P277" s="155"/>
      <c r="Q277" s="155"/>
      <c r="R277" s="156"/>
      <c r="S277" s="156"/>
      <c r="T277" s="156"/>
      <c r="U277" s="156"/>
      <c r="V277" s="156"/>
      <c r="W277" s="156"/>
      <c r="X277" s="156"/>
      <c r="Y277" s="156"/>
      <c r="Z277" s="146"/>
      <c r="AA277" s="146"/>
      <c r="AB277" s="146"/>
      <c r="AC277" s="146"/>
      <c r="AD277" s="146"/>
      <c r="AE277" s="146"/>
      <c r="AF277" s="146"/>
      <c r="AG277" s="146" t="s">
        <v>162</v>
      </c>
      <c r="AH277" s="146"/>
      <c r="AI277" s="146"/>
      <c r="AJ277" s="146"/>
      <c r="AK277" s="146"/>
      <c r="AL277" s="146"/>
      <c r="AM277" s="146"/>
      <c r="AN277" s="146"/>
      <c r="AO277" s="146"/>
      <c r="AP277" s="146"/>
      <c r="AQ277" s="146"/>
      <c r="AR277" s="146"/>
      <c r="AS277" s="146"/>
      <c r="AT277" s="146"/>
      <c r="AU277" s="146"/>
      <c r="AV277" s="146"/>
      <c r="AW277" s="146"/>
      <c r="AX277" s="146"/>
      <c r="AY277" s="146"/>
      <c r="AZ277" s="146"/>
      <c r="BA277" s="146"/>
      <c r="BB277" s="146"/>
      <c r="BC277" s="146"/>
      <c r="BD277" s="146"/>
      <c r="BE277" s="146"/>
      <c r="BF277" s="146"/>
      <c r="BG277" s="146"/>
      <c r="BH277" s="146"/>
    </row>
    <row r="278" spans="1:60" ht="22.5" outlineLevel="1" x14ac:dyDescent="0.2">
      <c r="A278" s="165">
        <v>115</v>
      </c>
      <c r="B278" s="166" t="s">
        <v>527</v>
      </c>
      <c r="C278" s="174" t="s">
        <v>518</v>
      </c>
      <c r="D278" s="167" t="s">
        <v>355</v>
      </c>
      <c r="E278" s="168">
        <v>1</v>
      </c>
      <c r="F278" s="169"/>
      <c r="G278" s="170">
        <f>ROUND(E278*F278,2)</f>
        <v>0</v>
      </c>
      <c r="H278" s="169">
        <v>0</v>
      </c>
      <c r="I278" s="170">
        <f>ROUND(E278*H278,2)</f>
        <v>0</v>
      </c>
      <c r="J278" s="169">
        <v>13350</v>
      </c>
      <c r="K278" s="170">
        <f>ROUND(E278*J278,2)</f>
        <v>13350</v>
      </c>
      <c r="L278" s="170">
        <v>21</v>
      </c>
      <c r="M278" s="170">
        <f>G278*(1+L278/100)</f>
        <v>0</v>
      </c>
      <c r="N278" s="168">
        <v>0</v>
      </c>
      <c r="O278" s="168">
        <f>ROUND(E278*N278,2)</f>
        <v>0</v>
      </c>
      <c r="P278" s="168">
        <v>0</v>
      </c>
      <c r="Q278" s="168">
        <f>ROUND(E278*P278,2)</f>
        <v>0</v>
      </c>
      <c r="R278" s="170"/>
      <c r="S278" s="170" t="s">
        <v>356</v>
      </c>
      <c r="T278" s="171" t="s">
        <v>157</v>
      </c>
      <c r="U278" s="156">
        <v>0</v>
      </c>
      <c r="V278" s="156">
        <f>ROUND(E278*U278,2)</f>
        <v>0</v>
      </c>
      <c r="W278" s="156"/>
      <c r="X278" s="156" t="s">
        <v>191</v>
      </c>
      <c r="Y278" s="156" t="s">
        <v>159</v>
      </c>
      <c r="Z278" s="146"/>
      <c r="AA278" s="146"/>
      <c r="AB278" s="146"/>
      <c r="AC278" s="146"/>
      <c r="AD278" s="146"/>
      <c r="AE278" s="146"/>
      <c r="AF278" s="146"/>
      <c r="AG278" s="146" t="s">
        <v>192</v>
      </c>
      <c r="AH278" s="146"/>
      <c r="AI278" s="146"/>
      <c r="AJ278" s="146"/>
      <c r="AK278" s="146"/>
      <c r="AL278" s="146"/>
      <c r="AM278" s="146"/>
      <c r="AN278" s="146"/>
      <c r="AO278" s="146"/>
      <c r="AP278" s="146"/>
      <c r="AQ278" s="146"/>
      <c r="AR278" s="146"/>
      <c r="AS278" s="146"/>
      <c r="AT278" s="146"/>
      <c r="AU278" s="146"/>
      <c r="AV278" s="146"/>
      <c r="AW278" s="146"/>
      <c r="AX278" s="146"/>
      <c r="AY278" s="146"/>
      <c r="AZ278" s="146"/>
      <c r="BA278" s="146"/>
      <c r="BB278" s="146"/>
      <c r="BC278" s="146"/>
      <c r="BD278" s="146"/>
      <c r="BE278" s="146"/>
      <c r="BF278" s="146"/>
      <c r="BG278" s="146"/>
      <c r="BH278" s="146"/>
    </row>
    <row r="279" spans="1:60" outlineLevel="2" x14ac:dyDescent="0.2">
      <c r="A279" s="153"/>
      <c r="B279" s="154"/>
      <c r="C279" s="281" t="s">
        <v>528</v>
      </c>
      <c r="D279" s="282"/>
      <c r="E279" s="282"/>
      <c r="F279" s="282"/>
      <c r="G279" s="282"/>
      <c r="H279" s="156"/>
      <c r="I279" s="156"/>
      <c r="J279" s="156"/>
      <c r="K279" s="156"/>
      <c r="L279" s="156"/>
      <c r="M279" s="156"/>
      <c r="N279" s="155"/>
      <c r="O279" s="155"/>
      <c r="P279" s="155"/>
      <c r="Q279" s="155"/>
      <c r="R279" s="156"/>
      <c r="S279" s="156"/>
      <c r="T279" s="156"/>
      <c r="U279" s="156"/>
      <c r="V279" s="156"/>
      <c r="W279" s="156"/>
      <c r="X279" s="156"/>
      <c r="Y279" s="156"/>
      <c r="Z279" s="146"/>
      <c r="AA279" s="146"/>
      <c r="AB279" s="146"/>
      <c r="AC279" s="146"/>
      <c r="AD279" s="146"/>
      <c r="AE279" s="146"/>
      <c r="AF279" s="146"/>
      <c r="AG279" s="146" t="s">
        <v>162</v>
      </c>
      <c r="AH279" s="146"/>
      <c r="AI279" s="146"/>
      <c r="AJ279" s="146"/>
      <c r="AK279" s="146"/>
      <c r="AL279" s="146"/>
      <c r="AM279" s="146"/>
      <c r="AN279" s="146"/>
      <c r="AO279" s="146"/>
      <c r="AP279" s="146"/>
      <c r="AQ279" s="146"/>
      <c r="AR279" s="146"/>
      <c r="AS279" s="146"/>
      <c r="AT279" s="146"/>
      <c r="AU279" s="146"/>
      <c r="AV279" s="146"/>
      <c r="AW279" s="146"/>
      <c r="AX279" s="146"/>
      <c r="AY279" s="146"/>
      <c r="AZ279" s="146"/>
      <c r="BA279" s="146"/>
      <c r="BB279" s="146"/>
      <c r="BC279" s="146"/>
      <c r="BD279" s="146"/>
      <c r="BE279" s="146"/>
      <c r="BF279" s="146"/>
      <c r="BG279" s="146"/>
      <c r="BH279" s="146"/>
    </row>
    <row r="280" spans="1:60" outlineLevel="3" x14ac:dyDescent="0.2">
      <c r="A280" s="153"/>
      <c r="B280" s="154"/>
      <c r="C280" s="283" t="s">
        <v>529</v>
      </c>
      <c r="D280" s="284"/>
      <c r="E280" s="284"/>
      <c r="F280" s="284"/>
      <c r="G280" s="284"/>
      <c r="H280" s="156"/>
      <c r="I280" s="156"/>
      <c r="J280" s="156"/>
      <c r="K280" s="156"/>
      <c r="L280" s="156"/>
      <c r="M280" s="156"/>
      <c r="N280" s="155"/>
      <c r="O280" s="155"/>
      <c r="P280" s="155"/>
      <c r="Q280" s="155"/>
      <c r="R280" s="156"/>
      <c r="S280" s="156"/>
      <c r="T280" s="156"/>
      <c r="U280" s="156"/>
      <c r="V280" s="156"/>
      <c r="W280" s="156"/>
      <c r="X280" s="156"/>
      <c r="Y280" s="156"/>
      <c r="Z280" s="146"/>
      <c r="AA280" s="146"/>
      <c r="AB280" s="146"/>
      <c r="AC280" s="146"/>
      <c r="AD280" s="146"/>
      <c r="AE280" s="146"/>
      <c r="AF280" s="146"/>
      <c r="AG280" s="146" t="s">
        <v>162</v>
      </c>
      <c r="AH280" s="146"/>
      <c r="AI280" s="146"/>
      <c r="AJ280" s="146"/>
      <c r="AK280" s="146"/>
      <c r="AL280" s="146"/>
      <c r="AM280" s="146"/>
      <c r="AN280" s="146"/>
      <c r="AO280" s="146"/>
      <c r="AP280" s="146"/>
      <c r="AQ280" s="146"/>
      <c r="AR280" s="146"/>
      <c r="AS280" s="146"/>
      <c r="AT280" s="146"/>
      <c r="AU280" s="146"/>
      <c r="AV280" s="146"/>
      <c r="AW280" s="146"/>
      <c r="AX280" s="146"/>
      <c r="AY280" s="146"/>
      <c r="AZ280" s="146"/>
      <c r="BA280" s="146"/>
      <c r="BB280" s="146"/>
      <c r="BC280" s="146"/>
      <c r="BD280" s="146"/>
      <c r="BE280" s="146"/>
      <c r="BF280" s="146"/>
      <c r="BG280" s="146"/>
      <c r="BH280" s="146"/>
    </row>
    <row r="281" spans="1:60" outlineLevel="3" x14ac:dyDescent="0.2">
      <c r="A281" s="153"/>
      <c r="B281" s="154"/>
      <c r="C281" s="283" t="s">
        <v>530</v>
      </c>
      <c r="D281" s="284"/>
      <c r="E281" s="284"/>
      <c r="F281" s="284"/>
      <c r="G281" s="284"/>
      <c r="H281" s="156"/>
      <c r="I281" s="156"/>
      <c r="J281" s="156"/>
      <c r="K281" s="156"/>
      <c r="L281" s="156"/>
      <c r="M281" s="156"/>
      <c r="N281" s="155"/>
      <c r="O281" s="155"/>
      <c r="P281" s="155"/>
      <c r="Q281" s="155"/>
      <c r="R281" s="156"/>
      <c r="S281" s="156"/>
      <c r="T281" s="156"/>
      <c r="U281" s="156"/>
      <c r="V281" s="156"/>
      <c r="W281" s="156"/>
      <c r="X281" s="156"/>
      <c r="Y281" s="156"/>
      <c r="Z281" s="146"/>
      <c r="AA281" s="146"/>
      <c r="AB281" s="146"/>
      <c r="AC281" s="146"/>
      <c r="AD281" s="146"/>
      <c r="AE281" s="146"/>
      <c r="AF281" s="146"/>
      <c r="AG281" s="146" t="s">
        <v>162</v>
      </c>
      <c r="AH281" s="146"/>
      <c r="AI281" s="146"/>
      <c r="AJ281" s="146"/>
      <c r="AK281" s="146"/>
      <c r="AL281" s="146"/>
      <c r="AM281" s="146"/>
      <c r="AN281" s="146"/>
      <c r="AO281" s="146"/>
      <c r="AP281" s="146"/>
      <c r="AQ281" s="146"/>
      <c r="AR281" s="146"/>
      <c r="AS281" s="146"/>
      <c r="AT281" s="146"/>
      <c r="AU281" s="146"/>
      <c r="AV281" s="146"/>
      <c r="AW281" s="146"/>
      <c r="AX281" s="146"/>
      <c r="AY281" s="146"/>
      <c r="AZ281" s="146"/>
      <c r="BA281" s="146"/>
      <c r="BB281" s="146"/>
      <c r="BC281" s="146"/>
      <c r="BD281" s="146"/>
      <c r="BE281" s="146"/>
      <c r="BF281" s="146"/>
      <c r="BG281" s="146"/>
      <c r="BH281" s="146"/>
    </row>
    <row r="282" spans="1:60" ht="22.5" outlineLevel="1" x14ac:dyDescent="0.2">
      <c r="A282" s="165">
        <v>116</v>
      </c>
      <c r="B282" s="166" t="s">
        <v>531</v>
      </c>
      <c r="C282" s="174" t="s">
        <v>518</v>
      </c>
      <c r="D282" s="167" t="s">
        <v>355</v>
      </c>
      <c r="E282" s="168">
        <v>1</v>
      </c>
      <c r="F282" s="169"/>
      <c r="G282" s="170">
        <f>ROUND(E282*F282,2)</f>
        <v>0</v>
      </c>
      <c r="H282" s="169">
        <v>0</v>
      </c>
      <c r="I282" s="170">
        <f>ROUND(E282*H282,2)</f>
        <v>0</v>
      </c>
      <c r="J282" s="169">
        <v>5400</v>
      </c>
      <c r="K282" s="170">
        <f>ROUND(E282*J282,2)</f>
        <v>5400</v>
      </c>
      <c r="L282" s="170">
        <v>21</v>
      </c>
      <c r="M282" s="170">
        <f>G282*(1+L282/100)</f>
        <v>0</v>
      </c>
      <c r="N282" s="168">
        <v>0</v>
      </c>
      <c r="O282" s="168">
        <f>ROUND(E282*N282,2)</f>
        <v>0</v>
      </c>
      <c r="P282" s="168">
        <v>0</v>
      </c>
      <c r="Q282" s="168">
        <f>ROUND(E282*P282,2)</f>
        <v>0</v>
      </c>
      <c r="R282" s="170"/>
      <c r="S282" s="170" t="s">
        <v>356</v>
      </c>
      <c r="T282" s="171" t="s">
        <v>157</v>
      </c>
      <c r="U282" s="156">
        <v>0</v>
      </c>
      <c r="V282" s="156">
        <f>ROUND(E282*U282,2)</f>
        <v>0</v>
      </c>
      <c r="W282" s="156"/>
      <c r="X282" s="156" t="s">
        <v>191</v>
      </c>
      <c r="Y282" s="156" t="s">
        <v>159</v>
      </c>
      <c r="Z282" s="146"/>
      <c r="AA282" s="146"/>
      <c r="AB282" s="146"/>
      <c r="AC282" s="146"/>
      <c r="AD282" s="146"/>
      <c r="AE282" s="146"/>
      <c r="AF282" s="146"/>
      <c r="AG282" s="146" t="s">
        <v>192</v>
      </c>
      <c r="AH282" s="146"/>
      <c r="AI282" s="146"/>
      <c r="AJ282" s="146"/>
      <c r="AK282" s="146"/>
      <c r="AL282" s="146"/>
      <c r="AM282" s="146"/>
      <c r="AN282" s="146"/>
      <c r="AO282" s="146"/>
      <c r="AP282" s="146"/>
      <c r="AQ282" s="146"/>
      <c r="AR282" s="146"/>
      <c r="AS282" s="146"/>
      <c r="AT282" s="146"/>
      <c r="AU282" s="146"/>
      <c r="AV282" s="146"/>
      <c r="AW282" s="146"/>
      <c r="AX282" s="146"/>
      <c r="AY282" s="146"/>
      <c r="AZ282" s="146"/>
      <c r="BA282" s="146"/>
      <c r="BB282" s="146"/>
      <c r="BC282" s="146"/>
      <c r="BD282" s="146"/>
      <c r="BE282" s="146"/>
      <c r="BF282" s="146"/>
      <c r="BG282" s="146"/>
      <c r="BH282" s="146"/>
    </row>
    <row r="283" spans="1:60" outlineLevel="2" x14ac:dyDescent="0.2">
      <c r="A283" s="153"/>
      <c r="B283" s="154"/>
      <c r="C283" s="281" t="s">
        <v>520</v>
      </c>
      <c r="D283" s="282"/>
      <c r="E283" s="282"/>
      <c r="F283" s="282"/>
      <c r="G283" s="282"/>
      <c r="H283" s="156"/>
      <c r="I283" s="156"/>
      <c r="J283" s="156"/>
      <c r="K283" s="156"/>
      <c r="L283" s="156"/>
      <c r="M283" s="156"/>
      <c r="N283" s="155"/>
      <c r="O283" s="155"/>
      <c r="P283" s="155"/>
      <c r="Q283" s="155"/>
      <c r="R283" s="156"/>
      <c r="S283" s="156"/>
      <c r="T283" s="156"/>
      <c r="U283" s="156"/>
      <c r="V283" s="156"/>
      <c r="W283" s="156"/>
      <c r="X283" s="156"/>
      <c r="Y283" s="156"/>
      <c r="Z283" s="146"/>
      <c r="AA283" s="146"/>
      <c r="AB283" s="146"/>
      <c r="AC283" s="146"/>
      <c r="AD283" s="146"/>
      <c r="AE283" s="146"/>
      <c r="AF283" s="146"/>
      <c r="AG283" s="146" t="s">
        <v>162</v>
      </c>
      <c r="AH283" s="146"/>
      <c r="AI283" s="146"/>
      <c r="AJ283" s="146"/>
      <c r="AK283" s="146"/>
      <c r="AL283" s="146"/>
      <c r="AM283" s="146"/>
      <c r="AN283" s="146"/>
      <c r="AO283" s="146"/>
      <c r="AP283" s="146"/>
      <c r="AQ283" s="146"/>
      <c r="AR283" s="146"/>
      <c r="AS283" s="146"/>
      <c r="AT283" s="146"/>
      <c r="AU283" s="146"/>
      <c r="AV283" s="146"/>
      <c r="AW283" s="146"/>
      <c r="AX283" s="146"/>
      <c r="AY283" s="146"/>
      <c r="AZ283" s="146"/>
      <c r="BA283" s="146"/>
      <c r="BB283" s="146"/>
      <c r="BC283" s="146"/>
      <c r="BD283" s="146"/>
      <c r="BE283" s="146"/>
      <c r="BF283" s="146"/>
      <c r="BG283" s="146"/>
      <c r="BH283" s="146"/>
    </row>
    <row r="284" spans="1:60" outlineLevel="3" x14ac:dyDescent="0.2">
      <c r="A284" s="153"/>
      <c r="B284" s="154"/>
      <c r="C284" s="283" t="s">
        <v>532</v>
      </c>
      <c r="D284" s="284"/>
      <c r="E284" s="284"/>
      <c r="F284" s="284"/>
      <c r="G284" s="284"/>
      <c r="H284" s="156"/>
      <c r="I284" s="156"/>
      <c r="J284" s="156"/>
      <c r="K284" s="156"/>
      <c r="L284" s="156"/>
      <c r="M284" s="156"/>
      <c r="N284" s="155"/>
      <c r="O284" s="155"/>
      <c r="P284" s="155"/>
      <c r="Q284" s="155"/>
      <c r="R284" s="156"/>
      <c r="S284" s="156"/>
      <c r="T284" s="156"/>
      <c r="U284" s="156"/>
      <c r="V284" s="156"/>
      <c r="W284" s="156"/>
      <c r="X284" s="156"/>
      <c r="Y284" s="156"/>
      <c r="Z284" s="146"/>
      <c r="AA284" s="146"/>
      <c r="AB284" s="146"/>
      <c r="AC284" s="146"/>
      <c r="AD284" s="146"/>
      <c r="AE284" s="146"/>
      <c r="AF284" s="146"/>
      <c r="AG284" s="146" t="s">
        <v>162</v>
      </c>
      <c r="AH284" s="146"/>
      <c r="AI284" s="146"/>
      <c r="AJ284" s="146"/>
      <c r="AK284" s="146"/>
      <c r="AL284" s="146"/>
      <c r="AM284" s="146"/>
      <c r="AN284" s="146"/>
      <c r="AO284" s="146"/>
      <c r="AP284" s="146"/>
      <c r="AQ284" s="146"/>
      <c r="AR284" s="146"/>
      <c r="AS284" s="146"/>
      <c r="AT284" s="146"/>
      <c r="AU284" s="146"/>
      <c r="AV284" s="146"/>
      <c r="AW284" s="146"/>
      <c r="AX284" s="146"/>
      <c r="AY284" s="146"/>
      <c r="AZ284" s="146"/>
      <c r="BA284" s="146"/>
      <c r="BB284" s="146"/>
      <c r="BC284" s="146"/>
      <c r="BD284" s="146"/>
      <c r="BE284" s="146"/>
      <c r="BF284" s="146"/>
      <c r="BG284" s="146"/>
      <c r="BH284" s="146"/>
    </row>
    <row r="285" spans="1:60" ht="22.5" outlineLevel="1" x14ac:dyDescent="0.2">
      <c r="A285" s="165">
        <v>117</v>
      </c>
      <c r="B285" s="166" t="s">
        <v>533</v>
      </c>
      <c r="C285" s="174" t="s">
        <v>518</v>
      </c>
      <c r="D285" s="167" t="s">
        <v>355</v>
      </c>
      <c r="E285" s="168">
        <v>1</v>
      </c>
      <c r="F285" s="169"/>
      <c r="G285" s="170">
        <f>ROUND(E285*F285,2)</f>
        <v>0</v>
      </c>
      <c r="H285" s="169">
        <v>0</v>
      </c>
      <c r="I285" s="170">
        <f>ROUND(E285*H285,2)</f>
        <v>0</v>
      </c>
      <c r="J285" s="169">
        <v>5400</v>
      </c>
      <c r="K285" s="170">
        <f>ROUND(E285*J285,2)</f>
        <v>5400</v>
      </c>
      <c r="L285" s="170">
        <v>21</v>
      </c>
      <c r="M285" s="170">
        <f>G285*(1+L285/100)</f>
        <v>0</v>
      </c>
      <c r="N285" s="168">
        <v>0</v>
      </c>
      <c r="O285" s="168">
        <f>ROUND(E285*N285,2)</f>
        <v>0</v>
      </c>
      <c r="P285" s="168">
        <v>0</v>
      </c>
      <c r="Q285" s="168">
        <f>ROUND(E285*P285,2)</f>
        <v>0</v>
      </c>
      <c r="R285" s="170"/>
      <c r="S285" s="170" t="s">
        <v>356</v>
      </c>
      <c r="T285" s="171" t="s">
        <v>157</v>
      </c>
      <c r="U285" s="156">
        <v>0</v>
      </c>
      <c r="V285" s="156">
        <f>ROUND(E285*U285,2)</f>
        <v>0</v>
      </c>
      <c r="W285" s="156"/>
      <c r="X285" s="156" t="s">
        <v>191</v>
      </c>
      <c r="Y285" s="156" t="s">
        <v>159</v>
      </c>
      <c r="Z285" s="146"/>
      <c r="AA285" s="146"/>
      <c r="AB285" s="146"/>
      <c r="AC285" s="146"/>
      <c r="AD285" s="146"/>
      <c r="AE285" s="146"/>
      <c r="AF285" s="146"/>
      <c r="AG285" s="146" t="s">
        <v>192</v>
      </c>
      <c r="AH285" s="146"/>
      <c r="AI285" s="146"/>
      <c r="AJ285" s="146"/>
      <c r="AK285" s="146"/>
      <c r="AL285" s="146"/>
      <c r="AM285" s="146"/>
      <c r="AN285" s="146"/>
      <c r="AO285" s="146"/>
      <c r="AP285" s="146"/>
      <c r="AQ285" s="146"/>
      <c r="AR285" s="146"/>
      <c r="AS285" s="146"/>
      <c r="AT285" s="146"/>
      <c r="AU285" s="146"/>
      <c r="AV285" s="146"/>
      <c r="AW285" s="146"/>
      <c r="AX285" s="146"/>
      <c r="AY285" s="146"/>
      <c r="AZ285" s="146"/>
      <c r="BA285" s="146"/>
      <c r="BB285" s="146"/>
      <c r="BC285" s="146"/>
      <c r="BD285" s="146"/>
      <c r="BE285" s="146"/>
      <c r="BF285" s="146"/>
      <c r="BG285" s="146"/>
      <c r="BH285" s="146"/>
    </row>
    <row r="286" spans="1:60" outlineLevel="2" x14ac:dyDescent="0.2">
      <c r="A286" s="153"/>
      <c r="B286" s="154"/>
      <c r="C286" s="281" t="s">
        <v>520</v>
      </c>
      <c r="D286" s="282"/>
      <c r="E286" s="282"/>
      <c r="F286" s="282"/>
      <c r="G286" s="282"/>
      <c r="H286" s="156"/>
      <c r="I286" s="156"/>
      <c r="J286" s="156"/>
      <c r="K286" s="156"/>
      <c r="L286" s="156"/>
      <c r="M286" s="156"/>
      <c r="N286" s="155"/>
      <c r="O286" s="155"/>
      <c r="P286" s="155"/>
      <c r="Q286" s="155"/>
      <c r="R286" s="156"/>
      <c r="S286" s="156"/>
      <c r="T286" s="156"/>
      <c r="U286" s="156"/>
      <c r="V286" s="156"/>
      <c r="W286" s="156"/>
      <c r="X286" s="156"/>
      <c r="Y286" s="156"/>
      <c r="Z286" s="146"/>
      <c r="AA286" s="146"/>
      <c r="AB286" s="146"/>
      <c r="AC286" s="146"/>
      <c r="AD286" s="146"/>
      <c r="AE286" s="146"/>
      <c r="AF286" s="146"/>
      <c r="AG286" s="146" t="s">
        <v>162</v>
      </c>
      <c r="AH286" s="146"/>
      <c r="AI286" s="146"/>
      <c r="AJ286" s="146"/>
      <c r="AK286" s="146"/>
      <c r="AL286" s="146"/>
      <c r="AM286" s="146"/>
      <c r="AN286" s="146"/>
      <c r="AO286" s="146"/>
      <c r="AP286" s="146"/>
      <c r="AQ286" s="146"/>
      <c r="AR286" s="146"/>
      <c r="AS286" s="146"/>
      <c r="AT286" s="146"/>
      <c r="AU286" s="146"/>
      <c r="AV286" s="146"/>
      <c r="AW286" s="146"/>
      <c r="AX286" s="146"/>
      <c r="AY286" s="146"/>
      <c r="AZ286" s="146"/>
      <c r="BA286" s="146"/>
      <c r="BB286" s="146"/>
      <c r="BC286" s="146"/>
      <c r="BD286" s="146"/>
      <c r="BE286" s="146"/>
      <c r="BF286" s="146"/>
      <c r="BG286" s="146"/>
      <c r="BH286" s="146"/>
    </row>
    <row r="287" spans="1:60" outlineLevel="3" x14ac:dyDescent="0.2">
      <c r="A287" s="153"/>
      <c r="B287" s="154"/>
      <c r="C287" s="283" t="s">
        <v>532</v>
      </c>
      <c r="D287" s="284"/>
      <c r="E287" s="284"/>
      <c r="F287" s="284"/>
      <c r="G287" s="284"/>
      <c r="H287" s="156"/>
      <c r="I287" s="156"/>
      <c r="J287" s="156"/>
      <c r="K287" s="156"/>
      <c r="L287" s="156"/>
      <c r="M287" s="156"/>
      <c r="N287" s="155"/>
      <c r="O287" s="155"/>
      <c r="P287" s="155"/>
      <c r="Q287" s="155"/>
      <c r="R287" s="156"/>
      <c r="S287" s="156"/>
      <c r="T287" s="156"/>
      <c r="U287" s="156"/>
      <c r="V287" s="156"/>
      <c r="W287" s="156"/>
      <c r="X287" s="156"/>
      <c r="Y287" s="156"/>
      <c r="Z287" s="146"/>
      <c r="AA287" s="146"/>
      <c r="AB287" s="146"/>
      <c r="AC287" s="146"/>
      <c r="AD287" s="146"/>
      <c r="AE287" s="146"/>
      <c r="AF287" s="146"/>
      <c r="AG287" s="146" t="s">
        <v>162</v>
      </c>
      <c r="AH287" s="146"/>
      <c r="AI287" s="146"/>
      <c r="AJ287" s="146"/>
      <c r="AK287" s="146"/>
      <c r="AL287" s="146"/>
      <c r="AM287" s="146"/>
      <c r="AN287" s="146"/>
      <c r="AO287" s="146"/>
      <c r="AP287" s="146"/>
      <c r="AQ287" s="146"/>
      <c r="AR287" s="146"/>
      <c r="AS287" s="146"/>
      <c r="AT287" s="146"/>
      <c r="AU287" s="146"/>
      <c r="AV287" s="146"/>
      <c r="AW287" s="146"/>
      <c r="AX287" s="146"/>
      <c r="AY287" s="146"/>
      <c r="AZ287" s="146"/>
      <c r="BA287" s="146"/>
      <c r="BB287" s="146"/>
      <c r="BC287" s="146"/>
      <c r="BD287" s="146"/>
      <c r="BE287" s="146"/>
      <c r="BF287" s="146"/>
      <c r="BG287" s="146"/>
      <c r="BH287" s="146"/>
    </row>
    <row r="288" spans="1:60" outlineLevel="3" x14ac:dyDescent="0.2">
      <c r="A288" s="153"/>
      <c r="B288" s="154"/>
      <c r="C288" s="283" t="s">
        <v>534</v>
      </c>
      <c r="D288" s="284"/>
      <c r="E288" s="284"/>
      <c r="F288" s="284"/>
      <c r="G288" s="284"/>
      <c r="H288" s="156"/>
      <c r="I288" s="156"/>
      <c r="J288" s="156"/>
      <c r="K288" s="156"/>
      <c r="L288" s="156"/>
      <c r="M288" s="156"/>
      <c r="N288" s="155"/>
      <c r="O288" s="155"/>
      <c r="P288" s="155"/>
      <c r="Q288" s="155"/>
      <c r="R288" s="156"/>
      <c r="S288" s="156"/>
      <c r="T288" s="156"/>
      <c r="U288" s="156"/>
      <c r="V288" s="156"/>
      <c r="W288" s="156"/>
      <c r="X288" s="156"/>
      <c r="Y288" s="156"/>
      <c r="Z288" s="146"/>
      <c r="AA288" s="146"/>
      <c r="AB288" s="146"/>
      <c r="AC288" s="146"/>
      <c r="AD288" s="146"/>
      <c r="AE288" s="146"/>
      <c r="AF288" s="146"/>
      <c r="AG288" s="146" t="s">
        <v>162</v>
      </c>
      <c r="AH288" s="146"/>
      <c r="AI288" s="146"/>
      <c r="AJ288" s="146"/>
      <c r="AK288" s="146"/>
      <c r="AL288" s="146"/>
      <c r="AM288" s="146"/>
      <c r="AN288" s="146"/>
      <c r="AO288" s="146"/>
      <c r="AP288" s="146"/>
      <c r="AQ288" s="146"/>
      <c r="AR288" s="146"/>
      <c r="AS288" s="146"/>
      <c r="AT288" s="146"/>
      <c r="AU288" s="146"/>
      <c r="AV288" s="146"/>
      <c r="AW288" s="146"/>
      <c r="AX288" s="146"/>
      <c r="AY288" s="146"/>
      <c r="AZ288" s="146"/>
      <c r="BA288" s="146"/>
      <c r="BB288" s="146"/>
      <c r="BC288" s="146"/>
      <c r="BD288" s="146"/>
      <c r="BE288" s="146"/>
      <c r="BF288" s="146"/>
      <c r="BG288" s="146"/>
      <c r="BH288" s="146"/>
    </row>
    <row r="289" spans="1:60" outlineLevel="1" x14ac:dyDescent="0.2">
      <c r="A289" s="180">
        <v>118</v>
      </c>
      <c r="B289" s="181" t="s">
        <v>535</v>
      </c>
      <c r="C289" s="187" t="s">
        <v>536</v>
      </c>
      <c r="D289" s="182" t="s">
        <v>0</v>
      </c>
      <c r="E289" s="183">
        <v>3</v>
      </c>
      <c r="F289" s="184"/>
      <c r="G289" s="185">
        <f>ROUND(E289*F289,2)</f>
        <v>0</v>
      </c>
      <c r="H289" s="184">
        <v>0</v>
      </c>
      <c r="I289" s="185">
        <f>ROUND(E289*H289,2)</f>
        <v>0</v>
      </c>
      <c r="J289" s="184">
        <v>2670.3</v>
      </c>
      <c r="K289" s="185">
        <f>ROUND(E289*J289,2)</f>
        <v>8010.9</v>
      </c>
      <c r="L289" s="185">
        <v>21</v>
      </c>
      <c r="M289" s="185">
        <f>G289*(1+L289/100)</f>
        <v>0</v>
      </c>
      <c r="N289" s="183">
        <v>0</v>
      </c>
      <c r="O289" s="183">
        <f>ROUND(E289*N289,2)</f>
        <v>0</v>
      </c>
      <c r="P289" s="183">
        <v>0</v>
      </c>
      <c r="Q289" s="183">
        <f>ROUND(E289*P289,2)</f>
        <v>0</v>
      </c>
      <c r="R289" s="185"/>
      <c r="S289" s="185" t="s">
        <v>356</v>
      </c>
      <c r="T289" s="186" t="s">
        <v>157</v>
      </c>
      <c r="U289" s="156">
        <v>0</v>
      </c>
      <c r="V289" s="156">
        <f>ROUND(E289*U289,2)</f>
        <v>0</v>
      </c>
      <c r="W289" s="156"/>
      <c r="X289" s="156" t="s">
        <v>191</v>
      </c>
      <c r="Y289" s="156" t="s">
        <v>159</v>
      </c>
      <c r="Z289" s="146"/>
      <c r="AA289" s="146"/>
      <c r="AB289" s="146"/>
      <c r="AC289" s="146"/>
      <c r="AD289" s="146"/>
      <c r="AE289" s="146"/>
      <c r="AF289" s="146"/>
      <c r="AG289" s="146" t="s">
        <v>192</v>
      </c>
      <c r="AH289" s="146"/>
      <c r="AI289" s="146"/>
      <c r="AJ289" s="146"/>
      <c r="AK289" s="146"/>
      <c r="AL289" s="146"/>
      <c r="AM289" s="146"/>
      <c r="AN289" s="146"/>
      <c r="AO289" s="146"/>
      <c r="AP289" s="146"/>
      <c r="AQ289" s="146"/>
      <c r="AR289" s="146"/>
      <c r="AS289" s="146"/>
      <c r="AT289" s="146"/>
      <c r="AU289" s="146"/>
      <c r="AV289" s="146"/>
      <c r="AW289" s="146"/>
      <c r="AX289" s="146"/>
      <c r="AY289" s="146"/>
      <c r="AZ289" s="146"/>
      <c r="BA289" s="146"/>
      <c r="BB289" s="146"/>
      <c r="BC289" s="146"/>
      <c r="BD289" s="146"/>
      <c r="BE289" s="146"/>
      <c r="BF289" s="146"/>
      <c r="BG289" s="146"/>
      <c r="BH289" s="146"/>
    </row>
    <row r="290" spans="1:60" outlineLevel="1" x14ac:dyDescent="0.2">
      <c r="A290" s="165">
        <v>119</v>
      </c>
      <c r="B290" s="166" t="s">
        <v>537</v>
      </c>
      <c r="C290" s="174" t="s">
        <v>538</v>
      </c>
      <c r="D290" s="167" t="s">
        <v>417</v>
      </c>
      <c r="E290" s="168">
        <v>3</v>
      </c>
      <c r="F290" s="169"/>
      <c r="G290" s="170">
        <f>ROUND(E290*F290,2)</f>
        <v>0</v>
      </c>
      <c r="H290" s="169">
        <v>0</v>
      </c>
      <c r="I290" s="170">
        <f>ROUND(E290*H290,2)</f>
        <v>0</v>
      </c>
      <c r="J290" s="169">
        <v>2790</v>
      </c>
      <c r="K290" s="170">
        <f>ROUND(E290*J290,2)</f>
        <v>8370</v>
      </c>
      <c r="L290" s="170">
        <v>21</v>
      </c>
      <c r="M290" s="170">
        <f>G290*(1+L290/100)</f>
        <v>0</v>
      </c>
      <c r="N290" s="168">
        <v>0</v>
      </c>
      <c r="O290" s="168">
        <f>ROUND(E290*N290,2)</f>
        <v>0</v>
      </c>
      <c r="P290" s="168">
        <v>0</v>
      </c>
      <c r="Q290" s="168">
        <f>ROUND(E290*P290,2)</f>
        <v>0</v>
      </c>
      <c r="R290" s="170"/>
      <c r="S290" s="170" t="s">
        <v>356</v>
      </c>
      <c r="T290" s="171" t="s">
        <v>157</v>
      </c>
      <c r="U290" s="156">
        <v>0</v>
      </c>
      <c r="V290" s="156">
        <f>ROUND(E290*U290,2)</f>
        <v>0</v>
      </c>
      <c r="W290" s="156"/>
      <c r="X290" s="156" t="s">
        <v>191</v>
      </c>
      <c r="Y290" s="156" t="s">
        <v>159</v>
      </c>
      <c r="Z290" s="146"/>
      <c r="AA290" s="146"/>
      <c r="AB290" s="146"/>
      <c r="AC290" s="146"/>
      <c r="AD290" s="146"/>
      <c r="AE290" s="146"/>
      <c r="AF290" s="146"/>
      <c r="AG290" s="146" t="s">
        <v>192</v>
      </c>
      <c r="AH290" s="146"/>
      <c r="AI290" s="146"/>
      <c r="AJ290" s="146"/>
      <c r="AK290" s="146"/>
      <c r="AL290" s="146"/>
      <c r="AM290" s="146"/>
      <c r="AN290" s="146"/>
      <c r="AO290" s="146"/>
      <c r="AP290" s="146"/>
      <c r="AQ290" s="146"/>
      <c r="AR290" s="146"/>
      <c r="AS290" s="146"/>
      <c r="AT290" s="146"/>
      <c r="AU290" s="146"/>
      <c r="AV290" s="146"/>
      <c r="AW290" s="146"/>
      <c r="AX290" s="146"/>
      <c r="AY290" s="146"/>
      <c r="AZ290" s="146"/>
      <c r="BA290" s="146"/>
      <c r="BB290" s="146"/>
      <c r="BC290" s="146"/>
      <c r="BD290" s="146"/>
      <c r="BE290" s="146"/>
      <c r="BF290" s="146"/>
      <c r="BG290" s="146"/>
      <c r="BH290" s="146"/>
    </row>
    <row r="291" spans="1:60" outlineLevel="2" x14ac:dyDescent="0.2">
      <c r="A291" s="153"/>
      <c r="B291" s="154"/>
      <c r="C291" s="281" t="s">
        <v>539</v>
      </c>
      <c r="D291" s="282"/>
      <c r="E291" s="282"/>
      <c r="F291" s="282"/>
      <c r="G291" s="282"/>
      <c r="H291" s="156"/>
      <c r="I291" s="156"/>
      <c r="J291" s="156"/>
      <c r="K291" s="156"/>
      <c r="L291" s="156"/>
      <c r="M291" s="156"/>
      <c r="N291" s="155"/>
      <c r="O291" s="155"/>
      <c r="P291" s="155"/>
      <c r="Q291" s="155"/>
      <c r="R291" s="156"/>
      <c r="S291" s="156"/>
      <c r="T291" s="156"/>
      <c r="U291" s="156"/>
      <c r="V291" s="156"/>
      <c r="W291" s="156"/>
      <c r="X291" s="156"/>
      <c r="Y291" s="156"/>
      <c r="Z291" s="146"/>
      <c r="AA291" s="146"/>
      <c r="AB291" s="146"/>
      <c r="AC291" s="146"/>
      <c r="AD291" s="146"/>
      <c r="AE291" s="146"/>
      <c r="AF291" s="146"/>
      <c r="AG291" s="146" t="s">
        <v>162</v>
      </c>
      <c r="AH291" s="146"/>
      <c r="AI291" s="146"/>
      <c r="AJ291" s="146"/>
      <c r="AK291" s="146"/>
      <c r="AL291" s="146"/>
      <c r="AM291" s="146"/>
      <c r="AN291" s="146"/>
      <c r="AO291" s="146"/>
      <c r="AP291" s="146"/>
      <c r="AQ291" s="146"/>
      <c r="AR291" s="146"/>
      <c r="AS291" s="146"/>
      <c r="AT291" s="146"/>
      <c r="AU291" s="146"/>
      <c r="AV291" s="146"/>
      <c r="AW291" s="146"/>
      <c r="AX291" s="146"/>
      <c r="AY291" s="146"/>
      <c r="AZ291" s="146"/>
      <c r="BA291" s="146"/>
      <c r="BB291" s="146"/>
      <c r="BC291" s="146"/>
      <c r="BD291" s="146"/>
      <c r="BE291" s="146"/>
      <c r="BF291" s="146"/>
      <c r="BG291" s="146"/>
      <c r="BH291" s="146"/>
    </row>
    <row r="292" spans="1:60" outlineLevel="1" x14ac:dyDescent="0.2">
      <c r="A292" s="165">
        <v>120</v>
      </c>
      <c r="B292" s="166" t="s">
        <v>540</v>
      </c>
      <c r="C292" s="174" t="s">
        <v>541</v>
      </c>
      <c r="D292" s="167" t="s">
        <v>417</v>
      </c>
      <c r="E292" s="168">
        <v>3</v>
      </c>
      <c r="F292" s="169"/>
      <c r="G292" s="170">
        <f>ROUND(E292*F292,2)</f>
        <v>0</v>
      </c>
      <c r="H292" s="169">
        <v>0</v>
      </c>
      <c r="I292" s="170">
        <f>ROUND(E292*H292,2)</f>
        <v>0</v>
      </c>
      <c r="J292" s="169">
        <v>2790</v>
      </c>
      <c r="K292" s="170">
        <f>ROUND(E292*J292,2)</f>
        <v>8370</v>
      </c>
      <c r="L292" s="170">
        <v>21</v>
      </c>
      <c r="M292" s="170">
        <f>G292*(1+L292/100)</f>
        <v>0</v>
      </c>
      <c r="N292" s="168">
        <v>0</v>
      </c>
      <c r="O292" s="168">
        <f>ROUND(E292*N292,2)</f>
        <v>0</v>
      </c>
      <c r="P292" s="168">
        <v>0</v>
      </c>
      <c r="Q292" s="168">
        <f>ROUND(E292*P292,2)</f>
        <v>0</v>
      </c>
      <c r="R292" s="170"/>
      <c r="S292" s="170" t="s">
        <v>356</v>
      </c>
      <c r="T292" s="171" t="s">
        <v>157</v>
      </c>
      <c r="U292" s="156">
        <v>0</v>
      </c>
      <c r="V292" s="156">
        <f>ROUND(E292*U292,2)</f>
        <v>0</v>
      </c>
      <c r="W292" s="156"/>
      <c r="X292" s="156" t="s">
        <v>191</v>
      </c>
      <c r="Y292" s="156" t="s">
        <v>159</v>
      </c>
      <c r="Z292" s="146"/>
      <c r="AA292" s="146"/>
      <c r="AB292" s="146"/>
      <c r="AC292" s="146"/>
      <c r="AD292" s="146"/>
      <c r="AE292" s="146"/>
      <c r="AF292" s="146"/>
      <c r="AG292" s="146" t="s">
        <v>192</v>
      </c>
      <c r="AH292" s="146"/>
      <c r="AI292" s="146"/>
      <c r="AJ292" s="146"/>
      <c r="AK292" s="146"/>
      <c r="AL292" s="146"/>
      <c r="AM292" s="146"/>
      <c r="AN292" s="146"/>
      <c r="AO292" s="146"/>
      <c r="AP292" s="146"/>
      <c r="AQ292" s="146"/>
      <c r="AR292" s="146"/>
      <c r="AS292" s="146"/>
      <c r="AT292" s="146"/>
      <c r="AU292" s="146"/>
      <c r="AV292" s="146"/>
      <c r="AW292" s="146"/>
      <c r="AX292" s="146"/>
      <c r="AY292" s="146"/>
      <c r="AZ292" s="146"/>
      <c r="BA292" s="146"/>
      <c r="BB292" s="146"/>
      <c r="BC292" s="146"/>
      <c r="BD292" s="146"/>
      <c r="BE292" s="146"/>
      <c r="BF292" s="146"/>
      <c r="BG292" s="146"/>
      <c r="BH292" s="146"/>
    </row>
    <row r="293" spans="1:60" outlineLevel="2" x14ac:dyDescent="0.2">
      <c r="A293" s="153"/>
      <c r="B293" s="154"/>
      <c r="C293" s="281" t="s">
        <v>539</v>
      </c>
      <c r="D293" s="282"/>
      <c r="E293" s="282"/>
      <c r="F293" s="282"/>
      <c r="G293" s="282"/>
      <c r="H293" s="156"/>
      <c r="I293" s="156"/>
      <c r="J293" s="156"/>
      <c r="K293" s="156"/>
      <c r="L293" s="156"/>
      <c r="M293" s="156"/>
      <c r="N293" s="155"/>
      <c r="O293" s="155"/>
      <c r="P293" s="155"/>
      <c r="Q293" s="155"/>
      <c r="R293" s="156"/>
      <c r="S293" s="156"/>
      <c r="T293" s="156"/>
      <c r="U293" s="156"/>
      <c r="V293" s="156"/>
      <c r="W293" s="156"/>
      <c r="X293" s="156"/>
      <c r="Y293" s="156"/>
      <c r="Z293" s="146"/>
      <c r="AA293" s="146"/>
      <c r="AB293" s="146"/>
      <c r="AC293" s="146"/>
      <c r="AD293" s="146"/>
      <c r="AE293" s="146"/>
      <c r="AF293" s="146"/>
      <c r="AG293" s="146" t="s">
        <v>162</v>
      </c>
      <c r="AH293" s="146"/>
      <c r="AI293" s="146"/>
      <c r="AJ293" s="146"/>
      <c r="AK293" s="146"/>
      <c r="AL293" s="146"/>
      <c r="AM293" s="146"/>
      <c r="AN293" s="146"/>
      <c r="AO293" s="146"/>
      <c r="AP293" s="146"/>
      <c r="AQ293" s="146"/>
      <c r="AR293" s="146"/>
      <c r="AS293" s="146"/>
      <c r="AT293" s="146"/>
      <c r="AU293" s="146"/>
      <c r="AV293" s="146"/>
      <c r="AW293" s="146"/>
      <c r="AX293" s="146"/>
      <c r="AY293" s="146"/>
      <c r="AZ293" s="146"/>
      <c r="BA293" s="146"/>
      <c r="BB293" s="146"/>
      <c r="BC293" s="146"/>
      <c r="BD293" s="146"/>
      <c r="BE293" s="146"/>
      <c r="BF293" s="146"/>
      <c r="BG293" s="146"/>
      <c r="BH293" s="146"/>
    </row>
    <row r="294" spans="1:60" outlineLevel="1" x14ac:dyDescent="0.2">
      <c r="A294" s="165">
        <v>121</v>
      </c>
      <c r="B294" s="166" t="s">
        <v>542</v>
      </c>
      <c r="C294" s="174" t="s">
        <v>543</v>
      </c>
      <c r="D294" s="167" t="s">
        <v>417</v>
      </c>
      <c r="E294" s="168">
        <v>7</v>
      </c>
      <c r="F294" s="169"/>
      <c r="G294" s="170">
        <f>ROUND(E294*F294,2)</f>
        <v>0</v>
      </c>
      <c r="H294" s="169">
        <v>0</v>
      </c>
      <c r="I294" s="170">
        <f>ROUND(E294*H294,2)</f>
        <v>0</v>
      </c>
      <c r="J294" s="169">
        <v>4490</v>
      </c>
      <c r="K294" s="170">
        <f>ROUND(E294*J294,2)</f>
        <v>31430</v>
      </c>
      <c r="L294" s="170">
        <v>21</v>
      </c>
      <c r="M294" s="170">
        <f>G294*(1+L294/100)</f>
        <v>0</v>
      </c>
      <c r="N294" s="168">
        <v>0</v>
      </c>
      <c r="O294" s="168">
        <f>ROUND(E294*N294,2)</f>
        <v>0</v>
      </c>
      <c r="P294" s="168">
        <v>0</v>
      </c>
      <c r="Q294" s="168">
        <f>ROUND(E294*P294,2)</f>
        <v>0</v>
      </c>
      <c r="R294" s="170"/>
      <c r="S294" s="170" t="s">
        <v>356</v>
      </c>
      <c r="T294" s="171" t="s">
        <v>157</v>
      </c>
      <c r="U294" s="156">
        <v>0</v>
      </c>
      <c r="V294" s="156">
        <f>ROUND(E294*U294,2)</f>
        <v>0</v>
      </c>
      <c r="W294" s="156"/>
      <c r="X294" s="156" t="s">
        <v>191</v>
      </c>
      <c r="Y294" s="156" t="s">
        <v>159</v>
      </c>
      <c r="Z294" s="146"/>
      <c r="AA294" s="146"/>
      <c r="AB294" s="146"/>
      <c r="AC294" s="146"/>
      <c r="AD294" s="146"/>
      <c r="AE294" s="146"/>
      <c r="AF294" s="146"/>
      <c r="AG294" s="146" t="s">
        <v>192</v>
      </c>
      <c r="AH294" s="146"/>
      <c r="AI294" s="146"/>
      <c r="AJ294" s="146"/>
      <c r="AK294" s="146"/>
      <c r="AL294" s="146"/>
      <c r="AM294" s="146"/>
      <c r="AN294" s="146"/>
      <c r="AO294" s="146"/>
      <c r="AP294" s="146"/>
      <c r="AQ294" s="146"/>
      <c r="AR294" s="146"/>
      <c r="AS294" s="146"/>
      <c r="AT294" s="146"/>
      <c r="AU294" s="146"/>
      <c r="AV294" s="146"/>
      <c r="AW294" s="146"/>
      <c r="AX294" s="146"/>
      <c r="AY294" s="146"/>
      <c r="AZ294" s="146"/>
      <c r="BA294" s="146"/>
      <c r="BB294" s="146"/>
      <c r="BC294" s="146"/>
      <c r="BD294" s="146"/>
      <c r="BE294" s="146"/>
      <c r="BF294" s="146"/>
      <c r="BG294" s="146"/>
      <c r="BH294" s="146"/>
    </row>
    <row r="295" spans="1:60" outlineLevel="2" x14ac:dyDescent="0.2">
      <c r="A295" s="153"/>
      <c r="B295" s="154"/>
      <c r="C295" s="281" t="s">
        <v>544</v>
      </c>
      <c r="D295" s="282"/>
      <c r="E295" s="282"/>
      <c r="F295" s="282"/>
      <c r="G295" s="282"/>
      <c r="H295" s="156"/>
      <c r="I295" s="156"/>
      <c r="J295" s="156"/>
      <c r="K295" s="156"/>
      <c r="L295" s="156"/>
      <c r="M295" s="156"/>
      <c r="N295" s="155"/>
      <c r="O295" s="155"/>
      <c r="P295" s="155"/>
      <c r="Q295" s="155"/>
      <c r="R295" s="156"/>
      <c r="S295" s="156"/>
      <c r="T295" s="156"/>
      <c r="U295" s="156"/>
      <c r="V295" s="156"/>
      <c r="W295" s="156"/>
      <c r="X295" s="156"/>
      <c r="Y295" s="156"/>
      <c r="Z295" s="146"/>
      <c r="AA295" s="146"/>
      <c r="AB295" s="146"/>
      <c r="AC295" s="146"/>
      <c r="AD295" s="146"/>
      <c r="AE295" s="146"/>
      <c r="AF295" s="146"/>
      <c r="AG295" s="146" t="s">
        <v>162</v>
      </c>
      <c r="AH295" s="146"/>
      <c r="AI295" s="146"/>
      <c r="AJ295" s="146"/>
      <c r="AK295" s="146"/>
      <c r="AL295" s="146"/>
      <c r="AM295" s="146"/>
      <c r="AN295" s="146"/>
      <c r="AO295" s="146"/>
      <c r="AP295" s="146"/>
      <c r="AQ295" s="146"/>
      <c r="AR295" s="146"/>
      <c r="AS295" s="146"/>
      <c r="AT295" s="146"/>
      <c r="AU295" s="146"/>
      <c r="AV295" s="146"/>
      <c r="AW295" s="146"/>
      <c r="AX295" s="146"/>
      <c r="AY295" s="146"/>
      <c r="AZ295" s="146"/>
      <c r="BA295" s="146"/>
      <c r="BB295" s="146"/>
      <c r="BC295" s="146"/>
      <c r="BD295" s="146"/>
      <c r="BE295" s="146"/>
      <c r="BF295" s="146"/>
      <c r="BG295" s="146"/>
      <c r="BH295" s="146"/>
    </row>
    <row r="296" spans="1:60" outlineLevel="1" x14ac:dyDescent="0.2">
      <c r="A296" s="165">
        <v>122</v>
      </c>
      <c r="B296" s="166" t="s">
        <v>545</v>
      </c>
      <c r="C296" s="174" t="s">
        <v>546</v>
      </c>
      <c r="D296" s="167" t="s">
        <v>417</v>
      </c>
      <c r="E296" s="168">
        <v>1</v>
      </c>
      <c r="F296" s="169"/>
      <c r="G296" s="170">
        <f>ROUND(E296*F296,2)</f>
        <v>0</v>
      </c>
      <c r="H296" s="169">
        <v>0</v>
      </c>
      <c r="I296" s="170">
        <f>ROUND(E296*H296,2)</f>
        <v>0</v>
      </c>
      <c r="J296" s="169">
        <v>11980</v>
      </c>
      <c r="K296" s="170">
        <f>ROUND(E296*J296,2)</f>
        <v>11980</v>
      </c>
      <c r="L296" s="170">
        <v>21</v>
      </c>
      <c r="M296" s="170">
        <f>G296*(1+L296/100)</f>
        <v>0</v>
      </c>
      <c r="N296" s="168">
        <v>0</v>
      </c>
      <c r="O296" s="168">
        <f>ROUND(E296*N296,2)</f>
        <v>0</v>
      </c>
      <c r="P296" s="168">
        <v>0</v>
      </c>
      <c r="Q296" s="168">
        <f>ROUND(E296*P296,2)</f>
        <v>0</v>
      </c>
      <c r="R296" s="170"/>
      <c r="S296" s="170" t="s">
        <v>356</v>
      </c>
      <c r="T296" s="171" t="s">
        <v>157</v>
      </c>
      <c r="U296" s="156">
        <v>0</v>
      </c>
      <c r="V296" s="156">
        <f>ROUND(E296*U296,2)</f>
        <v>0</v>
      </c>
      <c r="W296" s="156"/>
      <c r="X296" s="156" t="s">
        <v>191</v>
      </c>
      <c r="Y296" s="156" t="s">
        <v>159</v>
      </c>
      <c r="Z296" s="146"/>
      <c r="AA296" s="146"/>
      <c r="AB296" s="146"/>
      <c r="AC296" s="146"/>
      <c r="AD296" s="146"/>
      <c r="AE296" s="146"/>
      <c r="AF296" s="146"/>
      <c r="AG296" s="146" t="s">
        <v>192</v>
      </c>
      <c r="AH296" s="146"/>
      <c r="AI296" s="146"/>
      <c r="AJ296" s="146"/>
      <c r="AK296" s="146"/>
      <c r="AL296" s="146"/>
      <c r="AM296" s="146"/>
      <c r="AN296" s="146"/>
      <c r="AO296" s="146"/>
      <c r="AP296" s="146"/>
      <c r="AQ296" s="146"/>
      <c r="AR296" s="146"/>
      <c r="AS296" s="146"/>
      <c r="AT296" s="146"/>
      <c r="AU296" s="146"/>
      <c r="AV296" s="146"/>
      <c r="AW296" s="146"/>
      <c r="AX296" s="146"/>
      <c r="AY296" s="146"/>
      <c r="AZ296" s="146"/>
      <c r="BA296" s="146"/>
      <c r="BB296" s="146"/>
      <c r="BC296" s="146"/>
      <c r="BD296" s="146"/>
      <c r="BE296" s="146"/>
      <c r="BF296" s="146"/>
      <c r="BG296" s="146"/>
      <c r="BH296" s="146"/>
    </row>
    <row r="297" spans="1:60" outlineLevel="2" x14ac:dyDescent="0.2">
      <c r="A297" s="153"/>
      <c r="B297" s="154"/>
      <c r="C297" s="281" t="s">
        <v>539</v>
      </c>
      <c r="D297" s="282"/>
      <c r="E297" s="282"/>
      <c r="F297" s="282"/>
      <c r="G297" s="282"/>
      <c r="H297" s="156"/>
      <c r="I297" s="156"/>
      <c r="J297" s="156"/>
      <c r="K297" s="156"/>
      <c r="L297" s="156"/>
      <c r="M297" s="156"/>
      <c r="N297" s="155"/>
      <c r="O297" s="155"/>
      <c r="P297" s="155"/>
      <c r="Q297" s="155"/>
      <c r="R297" s="156"/>
      <c r="S297" s="156"/>
      <c r="T297" s="156"/>
      <c r="U297" s="156"/>
      <c r="V297" s="156"/>
      <c r="W297" s="156"/>
      <c r="X297" s="156"/>
      <c r="Y297" s="156"/>
      <c r="Z297" s="146"/>
      <c r="AA297" s="146"/>
      <c r="AB297" s="146"/>
      <c r="AC297" s="146"/>
      <c r="AD297" s="146"/>
      <c r="AE297" s="146"/>
      <c r="AF297" s="146"/>
      <c r="AG297" s="146" t="s">
        <v>162</v>
      </c>
      <c r="AH297" s="146"/>
      <c r="AI297" s="146"/>
      <c r="AJ297" s="146"/>
      <c r="AK297" s="146"/>
      <c r="AL297" s="146"/>
      <c r="AM297" s="146"/>
      <c r="AN297" s="146"/>
      <c r="AO297" s="146"/>
      <c r="AP297" s="146"/>
      <c r="AQ297" s="146"/>
      <c r="AR297" s="146"/>
      <c r="AS297" s="146"/>
      <c r="AT297" s="146"/>
      <c r="AU297" s="146"/>
      <c r="AV297" s="146"/>
      <c r="AW297" s="146"/>
      <c r="AX297" s="146"/>
      <c r="AY297" s="146"/>
      <c r="AZ297" s="146"/>
      <c r="BA297" s="146"/>
      <c r="BB297" s="146"/>
      <c r="BC297" s="146"/>
      <c r="BD297" s="146"/>
      <c r="BE297" s="146"/>
      <c r="BF297" s="146"/>
      <c r="BG297" s="146"/>
      <c r="BH297" s="146"/>
    </row>
    <row r="298" spans="1:60" outlineLevel="1" x14ac:dyDescent="0.2">
      <c r="A298" s="165">
        <v>123</v>
      </c>
      <c r="B298" s="166" t="s">
        <v>547</v>
      </c>
      <c r="C298" s="174" t="s">
        <v>548</v>
      </c>
      <c r="D298" s="167" t="s">
        <v>417</v>
      </c>
      <c r="E298" s="168">
        <v>1</v>
      </c>
      <c r="F298" s="169"/>
      <c r="G298" s="170">
        <f>ROUND(E298*F298,2)</f>
        <v>0</v>
      </c>
      <c r="H298" s="169">
        <v>0</v>
      </c>
      <c r="I298" s="170">
        <f>ROUND(E298*H298,2)</f>
        <v>0</v>
      </c>
      <c r="J298" s="169">
        <v>4900</v>
      </c>
      <c r="K298" s="170">
        <f>ROUND(E298*J298,2)</f>
        <v>4900</v>
      </c>
      <c r="L298" s="170">
        <v>21</v>
      </c>
      <c r="M298" s="170">
        <f>G298*(1+L298/100)</f>
        <v>0</v>
      </c>
      <c r="N298" s="168">
        <v>0</v>
      </c>
      <c r="O298" s="168">
        <f>ROUND(E298*N298,2)</f>
        <v>0</v>
      </c>
      <c r="P298" s="168">
        <v>0</v>
      </c>
      <c r="Q298" s="168">
        <f>ROUND(E298*P298,2)</f>
        <v>0</v>
      </c>
      <c r="R298" s="170"/>
      <c r="S298" s="170" t="s">
        <v>356</v>
      </c>
      <c r="T298" s="171" t="s">
        <v>157</v>
      </c>
      <c r="U298" s="156">
        <v>0</v>
      </c>
      <c r="V298" s="156">
        <f>ROUND(E298*U298,2)</f>
        <v>0</v>
      </c>
      <c r="W298" s="156"/>
      <c r="X298" s="156" t="s">
        <v>191</v>
      </c>
      <c r="Y298" s="156" t="s">
        <v>159</v>
      </c>
      <c r="Z298" s="146"/>
      <c r="AA298" s="146"/>
      <c r="AB298" s="146"/>
      <c r="AC298" s="146"/>
      <c r="AD298" s="146"/>
      <c r="AE298" s="146"/>
      <c r="AF298" s="146"/>
      <c r="AG298" s="146" t="s">
        <v>192</v>
      </c>
      <c r="AH298" s="146"/>
      <c r="AI298" s="146"/>
      <c r="AJ298" s="146"/>
      <c r="AK298" s="146"/>
      <c r="AL298" s="146"/>
      <c r="AM298" s="146"/>
      <c r="AN298" s="146"/>
      <c r="AO298" s="146"/>
      <c r="AP298" s="146"/>
      <c r="AQ298" s="146"/>
      <c r="AR298" s="146"/>
      <c r="AS298" s="146"/>
      <c r="AT298" s="146"/>
      <c r="AU298" s="146"/>
      <c r="AV298" s="146"/>
      <c r="AW298" s="146"/>
      <c r="AX298" s="146"/>
      <c r="AY298" s="146"/>
      <c r="AZ298" s="146"/>
      <c r="BA298" s="146"/>
      <c r="BB298" s="146"/>
      <c r="BC298" s="146"/>
      <c r="BD298" s="146"/>
      <c r="BE298" s="146"/>
      <c r="BF298" s="146"/>
      <c r="BG298" s="146"/>
      <c r="BH298" s="146"/>
    </row>
    <row r="299" spans="1:60" outlineLevel="2" x14ac:dyDescent="0.2">
      <c r="A299" s="153"/>
      <c r="B299" s="154"/>
      <c r="C299" s="281" t="s">
        <v>539</v>
      </c>
      <c r="D299" s="282"/>
      <c r="E299" s="282"/>
      <c r="F299" s="282"/>
      <c r="G299" s="282"/>
      <c r="H299" s="156"/>
      <c r="I299" s="156"/>
      <c r="J299" s="156"/>
      <c r="K299" s="156"/>
      <c r="L299" s="156"/>
      <c r="M299" s="156"/>
      <c r="N299" s="155"/>
      <c r="O299" s="155"/>
      <c r="P299" s="155"/>
      <c r="Q299" s="155"/>
      <c r="R299" s="156"/>
      <c r="S299" s="156"/>
      <c r="T299" s="156"/>
      <c r="U299" s="156"/>
      <c r="V299" s="156"/>
      <c r="W299" s="156"/>
      <c r="X299" s="156"/>
      <c r="Y299" s="156"/>
      <c r="Z299" s="146"/>
      <c r="AA299" s="146"/>
      <c r="AB299" s="146"/>
      <c r="AC299" s="146"/>
      <c r="AD299" s="146"/>
      <c r="AE299" s="146"/>
      <c r="AF299" s="146"/>
      <c r="AG299" s="146" t="s">
        <v>162</v>
      </c>
      <c r="AH299" s="146"/>
      <c r="AI299" s="146"/>
      <c r="AJ299" s="146"/>
      <c r="AK299" s="146"/>
      <c r="AL299" s="146"/>
      <c r="AM299" s="146"/>
      <c r="AN299" s="146"/>
      <c r="AO299" s="146"/>
      <c r="AP299" s="146"/>
      <c r="AQ299" s="146"/>
      <c r="AR299" s="146"/>
      <c r="AS299" s="146"/>
      <c r="AT299" s="146"/>
      <c r="AU299" s="146"/>
      <c r="AV299" s="146"/>
      <c r="AW299" s="146"/>
      <c r="AX299" s="146"/>
      <c r="AY299" s="146"/>
      <c r="AZ299" s="146"/>
      <c r="BA299" s="146"/>
      <c r="BB299" s="146"/>
      <c r="BC299" s="146"/>
      <c r="BD299" s="146"/>
      <c r="BE299" s="146"/>
      <c r="BF299" s="146"/>
      <c r="BG299" s="146"/>
      <c r="BH299" s="146"/>
    </row>
    <row r="300" spans="1:60" outlineLevel="1" x14ac:dyDescent="0.2">
      <c r="A300" s="180">
        <v>124</v>
      </c>
      <c r="B300" s="181" t="s">
        <v>549</v>
      </c>
      <c r="C300" s="187" t="s">
        <v>550</v>
      </c>
      <c r="D300" s="182" t="s">
        <v>417</v>
      </c>
      <c r="E300" s="183">
        <v>2</v>
      </c>
      <c r="F300" s="184"/>
      <c r="G300" s="185">
        <f>ROUND(E300*F300,2)</f>
        <v>0</v>
      </c>
      <c r="H300" s="184">
        <v>0</v>
      </c>
      <c r="I300" s="185">
        <f>ROUND(E300*H300,2)</f>
        <v>0</v>
      </c>
      <c r="J300" s="184">
        <v>2490</v>
      </c>
      <c r="K300" s="185">
        <f>ROUND(E300*J300,2)</f>
        <v>4980</v>
      </c>
      <c r="L300" s="185">
        <v>21</v>
      </c>
      <c r="M300" s="185">
        <f>G300*(1+L300/100)</f>
        <v>0</v>
      </c>
      <c r="N300" s="183">
        <v>0</v>
      </c>
      <c r="O300" s="183">
        <f>ROUND(E300*N300,2)</f>
        <v>0</v>
      </c>
      <c r="P300" s="183">
        <v>0</v>
      </c>
      <c r="Q300" s="183">
        <f>ROUND(E300*P300,2)</f>
        <v>0</v>
      </c>
      <c r="R300" s="185"/>
      <c r="S300" s="185" t="s">
        <v>356</v>
      </c>
      <c r="T300" s="186" t="s">
        <v>157</v>
      </c>
      <c r="U300" s="156">
        <v>0</v>
      </c>
      <c r="V300" s="156">
        <f>ROUND(E300*U300,2)</f>
        <v>0</v>
      </c>
      <c r="W300" s="156"/>
      <c r="X300" s="156" t="s">
        <v>191</v>
      </c>
      <c r="Y300" s="156" t="s">
        <v>159</v>
      </c>
      <c r="Z300" s="146"/>
      <c r="AA300" s="146"/>
      <c r="AB300" s="146"/>
      <c r="AC300" s="146"/>
      <c r="AD300" s="146"/>
      <c r="AE300" s="146"/>
      <c r="AF300" s="146"/>
      <c r="AG300" s="146" t="s">
        <v>192</v>
      </c>
      <c r="AH300" s="146"/>
      <c r="AI300" s="146"/>
      <c r="AJ300" s="146"/>
      <c r="AK300" s="146"/>
      <c r="AL300" s="146"/>
      <c r="AM300" s="146"/>
      <c r="AN300" s="146"/>
      <c r="AO300" s="146"/>
      <c r="AP300" s="146"/>
      <c r="AQ300" s="146"/>
      <c r="AR300" s="146"/>
      <c r="AS300" s="146"/>
      <c r="AT300" s="146"/>
      <c r="AU300" s="146"/>
      <c r="AV300" s="146"/>
      <c r="AW300" s="146"/>
      <c r="AX300" s="146"/>
      <c r="AY300" s="146"/>
      <c r="AZ300" s="146"/>
      <c r="BA300" s="146"/>
      <c r="BB300" s="146"/>
      <c r="BC300" s="146"/>
      <c r="BD300" s="146"/>
      <c r="BE300" s="146"/>
      <c r="BF300" s="146"/>
      <c r="BG300" s="146"/>
      <c r="BH300" s="146"/>
    </row>
    <row r="301" spans="1:60" ht="22.5" outlineLevel="1" x14ac:dyDescent="0.2">
      <c r="A301" s="165">
        <v>125</v>
      </c>
      <c r="B301" s="166" t="s">
        <v>551</v>
      </c>
      <c r="C301" s="174" t="s">
        <v>552</v>
      </c>
      <c r="D301" s="167" t="s">
        <v>355</v>
      </c>
      <c r="E301" s="168">
        <v>1</v>
      </c>
      <c r="F301" s="169"/>
      <c r="G301" s="170">
        <f>ROUND(E301*F301,2)</f>
        <v>0</v>
      </c>
      <c r="H301" s="169">
        <v>0</v>
      </c>
      <c r="I301" s="170">
        <f>ROUND(E301*H301,2)</f>
        <v>0</v>
      </c>
      <c r="J301" s="169">
        <v>15000</v>
      </c>
      <c r="K301" s="170">
        <f>ROUND(E301*J301,2)</f>
        <v>15000</v>
      </c>
      <c r="L301" s="170">
        <v>21</v>
      </c>
      <c r="M301" s="170">
        <f>G301*(1+L301/100)</f>
        <v>0</v>
      </c>
      <c r="N301" s="168">
        <v>0</v>
      </c>
      <c r="O301" s="168">
        <f>ROUND(E301*N301,2)</f>
        <v>0</v>
      </c>
      <c r="P301" s="168">
        <v>0</v>
      </c>
      <c r="Q301" s="168">
        <f>ROUND(E301*P301,2)</f>
        <v>0</v>
      </c>
      <c r="R301" s="170"/>
      <c r="S301" s="170" t="s">
        <v>356</v>
      </c>
      <c r="T301" s="171" t="s">
        <v>157</v>
      </c>
      <c r="U301" s="156">
        <v>0</v>
      </c>
      <c r="V301" s="156">
        <f>ROUND(E301*U301,2)</f>
        <v>0</v>
      </c>
      <c r="W301" s="156"/>
      <c r="X301" s="156" t="s">
        <v>191</v>
      </c>
      <c r="Y301" s="156" t="s">
        <v>159</v>
      </c>
      <c r="Z301" s="146"/>
      <c r="AA301" s="146"/>
      <c r="AB301" s="146"/>
      <c r="AC301" s="146"/>
      <c r="AD301" s="146"/>
      <c r="AE301" s="146"/>
      <c r="AF301" s="146"/>
      <c r="AG301" s="146" t="s">
        <v>192</v>
      </c>
      <c r="AH301" s="146"/>
      <c r="AI301" s="146"/>
      <c r="AJ301" s="146"/>
      <c r="AK301" s="146"/>
      <c r="AL301" s="146"/>
      <c r="AM301" s="146"/>
      <c r="AN301" s="146"/>
      <c r="AO301" s="146"/>
      <c r="AP301" s="146"/>
      <c r="AQ301" s="146"/>
      <c r="AR301" s="146"/>
      <c r="AS301" s="146"/>
      <c r="AT301" s="146"/>
      <c r="AU301" s="146"/>
      <c r="AV301" s="146"/>
      <c r="AW301" s="146"/>
      <c r="AX301" s="146"/>
      <c r="AY301" s="146"/>
      <c r="AZ301" s="146"/>
      <c r="BA301" s="146"/>
      <c r="BB301" s="146"/>
      <c r="BC301" s="146"/>
      <c r="BD301" s="146"/>
      <c r="BE301" s="146"/>
      <c r="BF301" s="146"/>
      <c r="BG301" s="146"/>
      <c r="BH301" s="146"/>
    </row>
    <row r="302" spans="1:60" outlineLevel="2" x14ac:dyDescent="0.2">
      <c r="A302" s="153"/>
      <c r="B302" s="154"/>
      <c r="C302" s="281" t="s">
        <v>553</v>
      </c>
      <c r="D302" s="282"/>
      <c r="E302" s="282"/>
      <c r="F302" s="282"/>
      <c r="G302" s="282"/>
      <c r="H302" s="156"/>
      <c r="I302" s="156"/>
      <c r="J302" s="156"/>
      <c r="K302" s="156"/>
      <c r="L302" s="156"/>
      <c r="M302" s="156"/>
      <c r="N302" s="155"/>
      <c r="O302" s="155"/>
      <c r="P302" s="155"/>
      <c r="Q302" s="155"/>
      <c r="R302" s="156"/>
      <c r="S302" s="156"/>
      <c r="T302" s="156"/>
      <c r="U302" s="156"/>
      <c r="V302" s="156"/>
      <c r="W302" s="156"/>
      <c r="X302" s="156"/>
      <c r="Y302" s="156"/>
      <c r="Z302" s="146"/>
      <c r="AA302" s="146"/>
      <c r="AB302" s="146"/>
      <c r="AC302" s="146"/>
      <c r="AD302" s="146"/>
      <c r="AE302" s="146"/>
      <c r="AF302" s="146"/>
      <c r="AG302" s="146" t="s">
        <v>162</v>
      </c>
      <c r="AH302" s="146"/>
      <c r="AI302" s="146"/>
      <c r="AJ302" s="146"/>
      <c r="AK302" s="146"/>
      <c r="AL302" s="146"/>
      <c r="AM302" s="146"/>
      <c r="AN302" s="146"/>
      <c r="AO302" s="146"/>
      <c r="AP302" s="146"/>
      <c r="AQ302" s="146"/>
      <c r="AR302" s="146"/>
      <c r="AS302" s="146"/>
      <c r="AT302" s="146"/>
      <c r="AU302" s="146"/>
      <c r="AV302" s="146"/>
      <c r="AW302" s="146"/>
      <c r="AX302" s="146"/>
      <c r="AY302" s="146"/>
      <c r="AZ302" s="146"/>
      <c r="BA302" s="146"/>
      <c r="BB302" s="146"/>
      <c r="BC302" s="146"/>
      <c r="BD302" s="146"/>
      <c r="BE302" s="146"/>
      <c r="BF302" s="146"/>
      <c r="BG302" s="146"/>
      <c r="BH302" s="146"/>
    </row>
    <row r="303" spans="1:60" ht="22.5" outlineLevel="1" x14ac:dyDescent="0.2">
      <c r="A303" s="165">
        <v>126</v>
      </c>
      <c r="B303" s="166" t="s">
        <v>554</v>
      </c>
      <c r="C303" s="174" t="s">
        <v>555</v>
      </c>
      <c r="D303" s="167" t="s">
        <v>426</v>
      </c>
      <c r="E303" s="168">
        <v>350</v>
      </c>
      <c r="F303" s="169"/>
      <c r="G303" s="170">
        <f>ROUND(E303*F303,2)</f>
        <v>0</v>
      </c>
      <c r="H303" s="169">
        <v>0</v>
      </c>
      <c r="I303" s="170">
        <f>ROUND(E303*H303,2)</f>
        <v>0</v>
      </c>
      <c r="J303" s="169">
        <v>120</v>
      </c>
      <c r="K303" s="170">
        <f>ROUND(E303*J303,2)</f>
        <v>42000</v>
      </c>
      <c r="L303" s="170">
        <v>21</v>
      </c>
      <c r="M303" s="170">
        <f>G303*(1+L303/100)</f>
        <v>0</v>
      </c>
      <c r="N303" s="168">
        <v>0</v>
      </c>
      <c r="O303" s="168">
        <f>ROUND(E303*N303,2)</f>
        <v>0</v>
      </c>
      <c r="P303" s="168">
        <v>0</v>
      </c>
      <c r="Q303" s="168">
        <f>ROUND(E303*P303,2)</f>
        <v>0</v>
      </c>
      <c r="R303" s="170"/>
      <c r="S303" s="170" t="s">
        <v>356</v>
      </c>
      <c r="T303" s="171" t="s">
        <v>157</v>
      </c>
      <c r="U303" s="156">
        <v>0</v>
      </c>
      <c r="V303" s="156">
        <f>ROUND(E303*U303,2)</f>
        <v>0</v>
      </c>
      <c r="W303" s="156"/>
      <c r="X303" s="156" t="s">
        <v>191</v>
      </c>
      <c r="Y303" s="156" t="s">
        <v>159</v>
      </c>
      <c r="Z303" s="146"/>
      <c r="AA303" s="146"/>
      <c r="AB303" s="146"/>
      <c r="AC303" s="146"/>
      <c r="AD303" s="146"/>
      <c r="AE303" s="146"/>
      <c r="AF303" s="146"/>
      <c r="AG303" s="146" t="s">
        <v>192</v>
      </c>
      <c r="AH303" s="146"/>
      <c r="AI303" s="146"/>
      <c r="AJ303" s="146"/>
      <c r="AK303" s="146"/>
      <c r="AL303" s="146"/>
      <c r="AM303" s="146"/>
      <c r="AN303" s="146"/>
      <c r="AO303" s="146"/>
      <c r="AP303" s="146"/>
      <c r="AQ303" s="146"/>
      <c r="AR303" s="146"/>
      <c r="AS303" s="146"/>
      <c r="AT303" s="146"/>
      <c r="AU303" s="146"/>
      <c r="AV303" s="146"/>
      <c r="AW303" s="146"/>
      <c r="AX303" s="146"/>
      <c r="AY303" s="146"/>
      <c r="AZ303" s="146"/>
      <c r="BA303" s="146"/>
      <c r="BB303" s="146"/>
      <c r="BC303" s="146"/>
      <c r="BD303" s="146"/>
      <c r="BE303" s="146"/>
      <c r="BF303" s="146"/>
      <c r="BG303" s="146"/>
      <c r="BH303" s="146"/>
    </row>
    <row r="304" spans="1:60" outlineLevel="2" x14ac:dyDescent="0.2">
      <c r="A304" s="153"/>
      <c r="B304" s="154"/>
      <c r="C304" s="281" t="s">
        <v>556</v>
      </c>
      <c r="D304" s="282"/>
      <c r="E304" s="282"/>
      <c r="F304" s="282"/>
      <c r="G304" s="282"/>
      <c r="H304" s="156"/>
      <c r="I304" s="156"/>
      <c r="J304" s="156"/>
      <c r="K304" s="156"/>
      <c r="L304" s="156"/>
      <c r="M304" s="156"/>
      <c r="N304" s="155"/>
      <c r="O304" s="155"/>
      <c r="P304" s="155"/>
      <c r="Q304" s="155"/>
      <c r="R304" s="156"/>
      <c r="S304" s="156"/>
      <c r="T304" s="156"/>
      <c r="U304" s="156"/>
      <c r="V304" s="156"/>
      <c r="W304" s="156"/>
      <c r="X304" s="156"/>
      <c r="Y304" s="156"/>
      <c r="Z304" s="146"/>
      <c r="AA304" s="146"/>
      <c r="AB304" s="146"/>
      <c r="AC304" s="146"/>
      <c r="AD304" s="146"/>
      <c r="AE304" s="146"/>
      <c r="AF304" s="146"/>
      <c r="AG304" s="146" t="s">
        <v>162</v>
      </c>
      <c r="AH304" s="146"/>
      <c r="AI304" s="146"/>
      <c r="AJ304" s="146"/>
      <c r="AK304" s="146"/>
      <c r="AL304" s="146"/>
      <c r="AM304" s="146"/>
      <c r="AN304" s="146"/>
      <c r="AO304" s="146"/>
      <c r="AP304" s="146"/>
      <c r="AQ304" s="146"/>
      <c r="AR304" s="146"/>
      <c r="AS304" s="146"/>
      <c r="AT304" s="146"/>
      <c r="AU304" s="146"/>
      <c r="AV304" s="146"/>
      <c r="AW304" s="146"/>
      <c r="AX304" s="146"/>
      <c r="AY304" s="146"/>
      <c r="AZ304" s="146"/>
      <c r="BA304" s="146"/>
      <c r="BB304" s="146"/>
      <c r="BC304" s="146"/>
      <c r="BD304" s="146"/>
      <c r="BE304" s="146"/>
      <c r="BF304" s="146"/>
      <c r="BG304" s="146"/>
      <c r="BH304" s="146"/>
    </row>
    <row r="305" spans="1:60" outlineLevel="3" x14ac:dyDescent="0.2">
      <c r="A305" s="153"/>
      <c r="B305" s="154"/>
      <c r="C305" s="283" t="s">
        <v>557</v>
      </c>
      <c r="D305" s="284"/>
      <c r="E305" s="284"/>
      <c r="F305" s="284"/>
      <c r="G305" s="284"/>
      <c r="H305" s="156"/>
      <c r="I305" s="156"/>
      <c r="J305" s="156"/>
      <c r="K305" s="156"/>
      <c r="L305" s="156"/>
      <c r="M305" s="156"/>
      <c r="N305" s="155"/>
      <c r="O305" s="155"/>
      <c r="P305" s="155"/>
      <c r="Q305" s="155"/>
      <c r="R305" s="156"/>
      <c r="S305" s="156"/>
      <c r="T305" s="156"/>
      <c r="U305" s="156"/>
      <c r="V305" s="156"/>
      <c r="W305" s="156"/>
      <c r="X305" s="156"/>
      <c r="Y305" s="156"/>
      <c r="Z305" s="146"/>
      <c r="AA305" s="146"/>
      <c r="AB305" s="146"/>
      <c r="AC305" s="146"/>
      <c r="AD305" s="146"/>
      <c r="AE305" s="146"/>
      <c r="AF305" s="146"/>
      <c r="AG305" s="146" t="s">
        <v>162</v>
      </c>
      <c r="AH305" s="146"/>
      <c r="AI305" s="146"/>
      <c r="AJ305" s="146"/>
      <c r="AK305" s="146"/>
      <c r="AL305" s="146"/>
      <c r="AM305" s="146"/>
      <c r="AN305" s="146"/>
      <c r="AO305" s="146"/>
      <c r="AP305" s="146"/>
      <c r="AQ305" s="146"/>
      <c r="AR305" s="146"/>
      <c r="AS305" s="146"/>
      <c r="AT305" s="146"/>
      <c r="AU305" s="146"/>
      <c r="AV305" s="146"/>
      <c r="AW305" s="146"/>
      <c r="AX305" s="146"/>
      <c r="AY305" s="146"/>
      <c r="AZ305" s="146"/>
      <c r="BA305" s="146"/>
      <c r="BB305" s="146"/>
      <c r="BC305" s="146"/>
      <c r="BD305" s="146"/>
      <c r="BE305" s="146"/>
      <c r="BF305" s="146"/>
      <c r="BG305" s="146"/>
      <c r="BH305" s="146"/>
    </row>
    <row r="306" spans="1:60" outlineLevel="1" x14ac:dyDescent="0.2">
      <c r="A306" s="180">
        <v>127</v>
      </c>
      <c r="B306" s="181" t="s">
        <v>558</v>
      </c>
      <c r="C306" s="187" t="s">
        <v>559</v>
      </c>
      <c r="D306" s="182" t="s">
        <v>417</v>
      </c>
      <c r="E306" s="183">
        <v>28</v>
      </c>
      <c r="F306" s="184"/>
      <c r="G306" s="185">
        <f>ROUND(E306*F306,2)</f>
        <v>0</v>
      </c>
      <c r="H306" s="184">
        <v>0</v>
      </c>
      <c r="I306" s="185">
        <f>ROUND(E306*H306,2)</f>
        <v>0</v>
      </c>
      <c r="J306" s="184">
        <v>680</v>
      </c>
      <c r="K306" s="185">
        <f>ROUND(E306*J306,2)</f>
        <v>19040</v>
      </c>
      <c r="L306" s="185">
        <v>21</v>
      </c>
      <c r="M306" s="185">
        <f>G306*(1+L306/100)</f>
        <v>0</v>
      </c>
      <c r="N306" s="183">
        <v>0</v>
      </c>
      <c r="O306" s="183">
        <f>ROUND(E306*N306,2)</f>
        <v>0</v>
      </c>
      <c r="P306" s="183">
        <v>0</v>
      </c>
      <c r="Q306" s="183">
        <f>ROUND(E306*P306,2)</f>
        <v>0</v>
      </c>
      <c r="R306" s="185"/>
      <c r="S306" s="185" t="s">
        <v>356</v>
      </c>
      <c r="T306" s="186" t="s">
        <v>157</v>
      </c>
      <c r="U306" s="156">
        <v>0</v>
      </c>
      <c r="V306" s="156">
        <f>ROUND(E306*U306,2)</f>
        <v>0</v>
      </c>
      <c r="W306" s="156"/>
      <c r="X306" s="156" t="s">
        <v>191</v>
      </c>
      <c r="Y306" s="156" t="s">
        <v>159</v>
      </c>
      <c r="Z306" s="146"/>
      <c r="AA306" s="146"/>
      <c r="AB306" s="146"/>
      <c r="AC306" s="146"/>
      <c r="AD306" s="146"/>
      <c r="AE306" s="146"/>
      <c r="AF306" s="146"/>
      <c r="AG306" s="146" t="s">
        <v>192</v>
      </c>
      <c r="AH306" s="146"/>
      <c r="AI306" s="146"/>
      <c r="AJ306" s="146"/>
      <c r="AK306" s="146"/>
      <c r="AL306" s="146"/>
      <c r="AM306" s="146"/>
      <c r="AN306" s="146"/>
      <c r="AO306" s="146"/>
      <c r="AP306" s="146"/>
      <c r="AQ306" s="146"/>
      <c r="AR306" s="146"/>
      <c r="AS306" s="146"/>
      <c r="AT306" s="146"/>
      <c r="AU306" s="146"/>
      <c r="AV306" s="146"/>
      <c r="AW306" s="146"/>
      <c r="AX306" s="146"/>
      <c r="AY306" s="146"/>
      <c r="AZ306" s="146"/>
      <c r="BA306" s="146"/>
      <c r="BB306" s="146"/>
      <c r="BC306" s="146"/>
      <c r="BD306" s="146"/>
      <c r="BE306" s="146"/>
      <c r="BF306" s="146"/>
      <c r="BG306" s="146"/>
      <c r="BH306" s="146"/>
    </row>
    <row r="307" spans="1:60" outlineLevel="1" x14ac:dyDescent="0.2">
      <c r="A307" s="165">
        <v>128</v>
      </c>
      <c r="B307" s="166" t="s">
        <v>560</v>
      </c>
      <c r="C307" s="174" t="s">
        <v>561</v>
      </c>
      <c r="D307" s="167" t="s">
        <v>417</v>
      </c>
      <c r="E307" s="168">
        <v>16</v>
      </c>
      <c r="F307" s="169"/>
      <c r="G307" s="170">
        <f>ROUND(E307*F307,2)</f>
        <v>0</v>
      </c>
      <c r="H307" s="169">
        <v>0</v>
      </c>
      <c r="I307" s="170">
        <f>ROUND(E307*H307,2)</f>
        <v>0</v>
      </c>
      <c r="J307" s="169">
        <v>980</v>
      </c>
      <c r="K307" s="170">
        <f>ROUND(E307*J307,2)</f>
        <v>15680</v>
      </c>
      <c r="L307" s="170">
        <v>21</v>
      </c>
      <c r="M307" s="170">
        <f>G307*(1+L307/100)</f>
        <v>0</v>
      </c>
      <c r="N307" s="168">
        <v>0</v>
      </c>
      <c r="O307" s="168">
        <f>ROUND(E307*N307,2)</f>
        <v>0</v>
      </c>
      <c r="P307" s="168">
        <v>0</v>
      </c>
      <c r="Q307" s="168">
        <f>ROUND(E307*P307,2)</f>
        <v>0</v>
      </c>
      <c r="R307" s="170"/>
      <c r="S307" s="170" t="s">
        <v>356</v>
      </c>
      <c r="T307" s="171" t="s">
        <v>157</v>
      </c>
      <c r="U307" s="156">
        <v>0</v>
      </c>
      <c r="V307" s="156">
        <f>ROUND(E307*U307,2)</f>
        <v>0</v>
      </c>
      <c r="W307" s="156"/>
      <c r="X307" s="156" t="s">
        <v>191</v>
      </c>
      <c r="Y307" s="156" t="s">
        <v>159</v>
      </c>
      <c r="Z307" s="146"/>
      <c r="AA307" s="146"/>
      <c r="AB307" s="146"/>
      <c r="AC307" s="146"/>
      <c r="AD307" s="146"/>
      <c r="AE307" s="146"/>
      <c r="AF307" s="146"/>
      <c r="AG307" s="146" t="s">
        <v>192</v>
      </c>
      <c r="AH307" s="146"/>
      <c r="AI307" s="146"/>
      <c r="AJ307" s="146"/>
      <c r="AK307" s="146"/>
      <c r="AL307" s="146"/>
      <c r="AM307" s="146"/>
      <c r="AN307" s="146"/>
      <c r="AO307" s="146"/>
      <c r="AP307" s="146"/>
      <c r="AQ307" s="146"/>
      <c r="AR307" s="146"/>
      <c r="AS307" s="146"/>
      <c r="AT307" s="146"/>
      <c r="AU307" s="146"/>
      <c r="AV307" s="146"/>
      <c r="AW307" s="146"/>
      <c r="AX307" s="146"/>
      <c r="AY307" s="146"/>
      <c r="AZ307" s="146"/>
      <c r="BA307" s="146"/>
      <c r="BB307" s="146"/>
      <c r="BC307" s="146"/>
      <c r="BD307" s="146"/>
      <c r="BE307" s="146"/>
      <c r="BF307" s="146"/>
      <c r="BG307" s="146"/>
      <c r="BH307" s="146"/>
    </row>
    <row r="308" spans="1:60" outlineLevel="2" x14ac:dyDescent="0.2">
      <c r="A308" s="153"/>
      <c r="B308" s="154"/>
      <c r="C308" s="281" t="s">
        <v>562</v>
      </c>
      <c r="D308" s="282"/>
      <c r="E308" s="282"/>
      <c r="F308" s="282"/>
      <c r="G308" s="282"/>
      <c r="H308" s="156"/>
      <c r="I308" s="156"/>
      <c r="J308" s="156"/>
      <c r="K308" s="156"/>
      <c r="L308" s="156"/>
      <c r="M308" s="156"/>
      <c r="N308" s="155"/>
      <c r="O308" s="155"/>
      <c r="P308" s="155"/>
      <c r="Q308" s="155"/>
      <c r="R308" s="156"/>
      <c r="S308" s="156"/>
      <c r="T308" s="156"/>
      <c r="U308" s="156"/>
      <c r="V308" s="156"/>
      <c r="W308" s="156"/>
      <c r="X308" s="156"/>
      <c r="Y308" s="156"/>
      <c r="Z308" s="146"/>
      <c r="AA308" s="146"/>
      <c r="AB308" s="146"/>
      <c r="AC308" s="146"/>
      <c r="AD308" s="146"/>
      <c r="AE308" s="146"/>
      <c r="AF308" s="146"/>
      <c r="AG308" s="146" t="s">
        <v>162</v>
      </c>
      <c r="AH308" s="146"/>
      <c r="AI308" s="146"/>
      <c r="AJ308" s="146"/>
      <c r="AK308" s="146"/>
      <c r="AL308" s="146"/>
      <c r="AM308" s="146"/>
      <c r="AN308" s="146"/>
      <c r="AO308" s="146"/>
      <c r="AP308" s="146"/>
      <c r="AQ308" s="146"/>
      <c r="AR308" s="146"/>
      <c r="AS308" s="146"/>
      <c r="AT308" s="146"/>
      <c r="AU308" s="146"/>
      <c r="AV308" s="146"/>
      <c r="AW308" s="146"/>
      <c r="AX308" s="146"/>
      <c r="AY308" s="146"/>
      <c r="AZ308" s="146"/>
      <c r="BA308" s="146"/>
      <c r="BB308" s="146"/>
      <c r="BC308" s="146"/>
      <c r="BD308" s="146"/>
      <c r="BE308" s="146"/>
      <c r="BF308" s="146"/>
      <c r="BG308" s="146"/>
      <c r="BH308" s="146"/>
    </row>
    <row r="309" spans="1:60" ht="22.5" outlineLevel="1" x14ac:dyDescent="0.2">
      <c r="A309" s="180">
        <v>129</v>
      </c>
      <c r="B309" s="181" t="s">
        <v>563</v>
      </c>
      <c r="C309" s="187" t="s">
        <v>564</v>
      </c>
      <c r="D309" s="182" t="s">
        <v>417</v>
      </c>
      <c r="E309" s="183">
        <v>12</v>
      </c>
      <c r="F309" s="184"/>
      <c r="G309" s="185">
        <f>ROUND(E309*F309,2)</f>
        <v>0</v>
      </c>
      <c r="H309" s="184">
        <v>0</v>
      </c>
      <c r="I309" s="185">
        <f>ROUND(E309*H309,2)</f>
        <v>0</v>
      </c>
      <c r="J309" s="184">
        <v>1490</v>
      </c>
      <c r="K309" s="185">
        <f>ROUND(E309*J309,2)</f>
        <v>17880</v>
      </c>
      <c r="L309" s="185">
        <v>21</v>
      </c>
      <c r="M309" s="185">
        <f>G309*(1+L309/100)</f>
        <v>0</v>
      </c>
      <c r="N309" s="183">
        <v>0</v>
      </c>
      <c r="O309" s="183">
        <f>ROUND(E309*N309,2)</f>
        <v>0</v>
      </c>
      <c r="P309" s="183">
        <v>0</v>
      </c>
      <c r="Q309" s="183">
        <f>ROUND(E309*P309,2)</f>
        <v>0</v>
      </c>
      <c r="R309" s="185"/>
      <c r="S309" s="185" t="s">
        <v>356</v>
      </c>
      <c r="T309" s="186" t="s">
        <v>157</v>
      </c>
      <c r="U309" s="156">
        <v>0</v>
      </c>
      <c r="V309" s="156">
        <f>ROUND(E309*U309,2)</f>
        <v>0</v>
      </c>
      <c r="W309" s="156"/>
      <c r="X309" s="156" t="s">
        <v>191</v>
      </c>
      <c r="Y309" s="156" t="s">
        <v>159</v>
      </c>
      <c r="Z309" s="146"/>
      <c r="AA309" s="146"/>
      <c r="AB309" s="146"/>
      <c r="AC309" s="146"/>
      <c r="AD309" s="146"/>
      <c r="AE309" s="146"/>
      <c r="AF309" s="146"/>
      <c r="AG309" s="146" t="s">
        <v>192</v>
      </c>
      <c r="AH309" s="146"/>
      <c r="AI309" s="146"/>
      <c r="AJ309" s="146"/>
      <c r="AK309" s="146"/>
      <c r="AL309" s="146"/>
      <c r="AM309" s="146"/>
      <c r="AN309" s="146"/>
      <c r="AO309" s="146"/>
      <c r="AP309" s="146"/>
      <c r="AQ309" s="146"/>
      <c r="AR309" s="146"/>
      <c r="AS309" s="146"/>
      <c r="AT309" s="146"/>
      <c r="AU309" s="146"/>
      <c r="AV309" s="146"/>
      <c r="AW309" s="146"/>
      <c r="AX309" s="146"/>
      <c r="AY309" s="146"/>
      <c r="AZ309" s="146"/>
      <c r="BA309" s="146"/>
      <c r="BB309" s="146"/>
      <c r="BC309" s="146"/>
      <c r="BD309" s="146"/>
      <c r="BE309" s="146"/>
      <c r="BF309" s="146"/>
      <c r="BG309" s="146"/>
      <c r="BH309" s="146"/>
    </row>
    <row r="310" spans="1:60" ht="22.5" outlineLevel="1" x14ac:dyDescent="0.2">
      <c r="A310" s="180">
        <v>130</v>
      </c>
      <c r="B310" s="181" t="s">
        <v>565</v>
      </c>
      <c r="C310" s="187" t="s">
        <v>566</v>
      </c>
      <c r="D310" s="182" t="s">
        <v>355</v>
      </c>
      <c r="E310" s="183">
        <v>1</v>
      </c>
      <c r="F310" s="184"/>
      <c r="G310" s="185">
        <f>ROUND(E310*F310,2)</f>
        <v>0</v>
      </c>
      <c r="H310" s="184">
        <v>0</v>
      </c>
      <c r="I310" s="185">
        <f>ROUND(E310*H310,2)</f>
        <v>0</v>
      </c>
      <c r="J310" s="184">
        <v>10000</v>
      </c>
      <c r="K310" s="185">
        <f>ROUND(E310*J310,2)</f>
        <v>10000</v>
      </c>
      <c r="L310" s="185">
        <v>21</v>
      </c>
      <c r="M310" s="185">
        <f>G310*(1+L310/100)</f>
        <v>0</v>
      </c>
      <c r="N310" s="183">
        <v>0</v>
      </c>
      <c r="O310" s="183">
        <f>ROUND(E310*N310,2)</f>
        <v>0</v>
      </c>
      <c r="P310" s="183">
        <v>0</v>
      </c>
      <c r="Q310" s="183">
        <f>ROUND(E310*P310,2)</f>
        <v>0</v>
      </c>
      <c r="R310" s="185"/>
      <c r="S310" s="185" t="s">
        <v>356</v>
      </c>
      <c r="T310" s="186" t="s">
        <v>157</v>
      </c>
      <c r="U310" s="156">
        <v>0</v>
      </c>
      <c r="V310" s="156">
        <f>ROUND(E310*U310,2)</f>
        <v>0</v>
      </c>
      <c r="W310" s="156"/>
      <c r="X310" s="156" t="s">
        <v>191</v>
      </c>
      <c r="Y310" s="156" t="s">
        <v>159</v>
      </c>
      <c r="Z310" s="146"/>
      <c r="AA310" s="146"/>
      <c r="AB310" s="146"/>
      <c r="AC310" s="146"/>
      <c r="AD310" s="146"/>
      <c r="AE310" s="146"/>
      <c r="AF310" s="146"/>
      <c r="AG310" s="146" t="s">
        <v>192</v>
      </c>
      <c r="AH310" s="146"/>
      <c r="AI310" s="146"/>
      <c r="AJ310" s="146"/>
      <c r="AK310" s="146"/>
      <c r="AL310" s="146"/>
      <c r="AM310" s="146"/>
      <c r="AN310" s="146"/>
      <c r="AO310" s="146"/>
      <c r="AP310" s="146"/>
      <c r="AQ310" s="146"/>
      <c r="AR310" s="146"/>
      <c r="AS310" s="146"/>
      <c r="AT310" s="146"/>
      <c r="AU310" s="146"/>
      <c r="AV310" s="146"/>
      <c r="AW310" s="146"/>
      <c r="AX310" s="146"/>
      <c r="AY310" s="146"/>
      <c r="AZ310" s="146"/>
      <c r="BA310" s="146"/>
      <c r="BB310" s="146"/>
      <c r="BC310" s="146"/>
      <c r="BD310" s="146"/>
      <c r="BE310" s="146"/>
      <c r="BF310" s="146"/>
      <c r="BG310" s="146"/>
      <c r="BH310" s="146"/>
    </row>
    <row r="311" spans="1:60" outlineLevel="1" x14ac:dyDescent="0.2">
      <c r="A311" s="180">
        <v>131</v>
      </c>
      <c r="B311" s="181" t="s">
        <v>567</v>
      </c>
      <c r="C311" s="187" t="s">
        <v>568</v>
      </c>
      <c r="D311" s="182" t="s">
        <v>355</v>
      </c>
      <c r="E311" s="183">
        <v>1</v>
      </c>
      <c r="F311" s="184"/>
      <c r="G311" s="185">
        <f>ROUND(E311*F311,2)</f>
        <v>0</v>
      </c>
      <c r="H311" s="184">
        <v>0</v>
      </c>
      <c r="I311" s="185">
        <f>ROUND(E311*H311,2)</f>
        <v>0</v>
      </c>
      <c r="J311" s="184">
        <v>7500</v>
      </c>
      <c r="K311" s="185">
        <f>ROUND(E311*J311,2)</f>
        <v>7500</v>
      </c>
      <c r="L311" s="185">
        <v>21</v>
      </c>
      <c r="M311" s="185">
        <f>G311*(1+L311/100)</f>
        <v>0</v>
      </c>
      <c r="N311" s="183">
        <v>0</v>
      </c>
      <c r="O311" s="183">
        <f>ROUND(E311*N311,2)</f>
        <v>0</v>
      </c>
      <c r="P311" s="183">
        <v>0</v>
      </c>
      <c r="Q311" s="183">
        <f>ROUND(E311*P311,2)</f>
        <v>0</v>
      </c>
      <c r="R311" s="185"/>
      <c r="S311" s="185" t="s">
        <v>356</v>
      </c>
      <c r="T311" s="186" t="s">
        <v>157</v>
      </c>
      <c r="U311" s="156">
        <v>0</v>
      </c>
      <c r="V311" s="156">
        <f>ROUND(E311*U311,2)</f>
        <v>0</v>
      </c>
      <c r="W311" s="156"/>
      <c r="X311" s="156" t="s">
        <v>191</v>
      </c>
      <c r="Y311" s="156" t="s">
        <v>159</v>
      </c>
      <c r="Z311" s="146"/>
      <c r="AA311" s="146"/>
      <c r="AB311" s="146"/>
      <c r="AC311" s="146"/>
      <c r="AD311" s="146"/>
      <c r="AE311" s="146"/>
      <c r="AF311" s="146"/>
      <c r="AG311" s="146" t="s">
        <v>192</v>
      </c>
      <c r="AH311" s="146"/>
      <c r="AI311" s="146"/>
      <c r="AJ311" s="146"/>
      <c r="AK311" s="146"/>
      <c r="AL311" s="146"/>
      <c r="AM311" s="146"/>
      <c r="AN311" s="146"/>
      <c r="AO311" s="146"/>
      <c r="AP311" s="146"/>
      <c r="AQ311" s="146"/>
      <c r="AR311" s="146"/>
      <c r="AS311" s="146"/>
      <c r="AT311" s="146"/>
      <c r="AU311" s="146"/>
      <c r="AV311" s="146"/>
      <c r="AW311" s="146"/>
      <c r="AX311" s="146"/>
      <c r="AY311" s="146"/>
      <c r="AZ311" s="146"/>
      <c r="BA311" s="146"/>
      <c r="BB311" s="146"/>
      <c r="BC311" s="146"/>
      <c r="BD311" s="146"/>
      <c r="BE311" s="146"/>
      <c r="BF311" s="146"/>
      <c r="BG311" s="146"/>
      <c r="BH311" s="146"/>
    </row>
    <row r="312" spans="1:60" outlineLevel="1" x14ac:dyDescent="0.2">
      <c r="A312" s="180">
        <v>132</v>
      </c>
      <c r="B312" s="181" t="s">
        <v>569</v>
      </c>
      <c r="C312" s="187" t="s">
        <v>570</v>
      </c>
      <c r="D312" s="182" t="s">
        <v>426</v>
      </c>
      <c r="E312" s="183">
        <v>200</v>
      </c>
      <c r="F312" s="184"/>
      <c r="G312" s="185">
        <f>ROUND(E312*F312,2)</f>
        <v>0</v>
      </c>
      <c r="H312" s="184">
        <v>0</v>
      </c>
      <c r="I312" s="185">
        <f>ROUND(E312*H312,2)</f>
        <v>0</v>
      </c>
      <c r="J312" s="184">
        <v>85</v>
      </c>
      <c r="K312" s="185">
        <f>ROUND(E312*J312,2)</f>
        <v>17000</v>
      </c>
      <c r="L312" s="185">
        <v>21</v>
      </c>
      <c r="M312" s="185">
        <f>G312*(1+L312/100)</f>
        <v>0</v>
      </c>
      <c r="N312" s="183">
        <v>0</v>
      </c>
      <c r="O312" s="183">
        <f>ROUND(E312*N312,2)</f>
        <v>0</v>
      </c>
      <c r="P312" s="183">
        <v>0</v>
      </c>
      <c r="Q312" s="183">
        <f>ROUND(E312*P312,2)</f>
        <v>0</v>
      </c>
      <c r="R312" s="185"/>
      <c r="S312" s="185" t="s">
        <v>356</v>
      </c>
      <c r="T312" s="186" t="s">
        <v>157</v>
      </c>
      <c r="U312" s="156">
        <v>0</v>
      </c>
      <c r="V312" s="156">
        <f>ROUND(E312*U312,2)</f>
        <v>0</v>
      </c>
      <c r="W312" s="156"/>
      <c r="X312" s="156" t="s">
        <v>191</v>
      </c>
      <c r="Y312" s="156" t="s">
        <v>159</v>
      </c>
      <c r="Z312" s="146"/>
      <c r="AA312" s="146"/>
      <c r="AB312" s="146"/>
      <c r="AC312" s="146"/>
      <c r="AD312" s="146"/>
      <c r="AE312" s="146"/>
      <c r="AF312" s="146"/>
      <c r="AG312" s="146" t="s">
        <v>192</v>
      </c>
      <c r="AH312" s="146"/>
      <c r="AI312" s="146"/>
      <c r="AJ312" s="146"/>
      <c r="AK312" s="146"/>
      <c r="AL312" s="146"/>
      <c r="AM312" s="146"/>
      <c r="AN312" s="146"/>
      <c r="AO312" s="146"/>
      <c r="AP312" s="146"/>
      <c r="AQ312" s="146"/>
      <c r="AR312" s="146"/>
      <c r="AS312" s="146"/>
      <c r="AT312" s="146"/>
      <c r="AU312" s="146"/>
      <c r="AV312" s="146"/>
      <c r="AW312" s="146"/>
      <c r="AX312" s="146"/>
      <c r="AY312" s="146"/>
      <c r="AZ312" s="146"/>
      <c r="BA312" s="146"/>
      <c r="BB312" s="146"/>
      <c r="BC312" s="146"/>
      <c r="BD312" s="146"/>
      <c r="BE312" s="146"/>
      <c r="BF312" s="146"/>
      <c r="BG312" s="146"/>
      <c r="BH312" s="146"/>
    </row>
    <row r="313" spans="1:60" x14ac:dyDescent="0.2">
      <c r="A313" s="158" t="s">
        <v>151</v>
      </c>
      <c r="B313" s="159" t="s">
        <v>118</v>
      </c>
      <c r="C313" s="173" t="s">
        <v>119</v>
      </c>
      <c r="D313" s="160"/>
      <c r="E313" s="161"/>
      <c r="F313" s="162"/>
      <c r="G313" s="162">
        <f>SUMIF(AG314:AG322,"&lt;&gt;NOR",G314:G322)</f>
        <v>0</v>
      </c>
      <c r="H313" s="162"/>
      <c r="I313" s="162">
        <f>SUM(I314:I322)</f>
        <v>0</v>
      </c>
      <c r="J313" s="162"/>
      <c r="K313" s="162">
        <f>SUM(K314:K322)</f>
        <v>50000</v>
      </c>
      <c r="L313" s="162"/>
      <c r="M313" s="162">
        <f>SUM(M314:M322)</f>
        <v>0</v>
      </c>
      <c r="N313" s="161"/>
      <c r="O313" s="161">
        <f>SUM(O314:O322)</f>
        <v>0</v>
      </c>
      <c r="P313" s="161"/>
      <c r="Q313" s="161">
        <f>SUM(Q314:Q322)</f>
        <v>0</v>
      </c>
      <c r="R313" s="162"/>
      <c r="S313" s="162"/>
      <c r="T313" s="163"/>
      <c r="U313" s="157"/>
      <c r="V313" s="157">
        <f>SUM(V314:V322)</f>
        <v>0</v>
      </c>
      <c r="W313" s="157"/>
      <c r="X313" s="157"/>
      <c r="Y313" s="157"/>
      <c r="AG313" t="s">
        <v>152</v>
      </c>
    </row>
    <row r="314" spans="1:60" outlineLevel="1" x14ac:dyDescent="0.2">
      <c r="A314" s="165">
        <v>133</v>
      </c>
      <c r="B314" s="166" t="s">
        <v>571</v>
      </c>
      <c r="C314" s="174" t="s">
        <v>572</v>
      </c>
      <c r="D314" s="167" t="s">
        <v>355</v>
      </c>
      <c r="E314" s="168">
        <v>1</v>
      </c>
      <c r="F314" s="169"/>
      <c r="G314" s="170">
        <f>ROUND(E314*F314,2)</f>
        <v>0</v>
      </c>
      <c r="H314" s="169">
        <v>0</v>
      </c>
      <c r="I314" s="170">
        <f>ROUND(E314*H314,2)</f>
        <v>0</v>
      </c>
      <c r="J314" s="169">
        <v>7500</v>
      </c>
      <c r="K314" s="170">
        <f>ROUND(E314*J314,2)</f>
        <v>7500</v>
      </c>
      <c r="L314" s="170">
        <v>21</v>
      </c>
      <c r="M314" s="170">
        <f>G314*(1+L314/100)</f>
        <v>0</v>
      </c>
      <c r="N314" s="168">
        <v>0</v>
      </c>
      <c r="O314" s="168">
        <f>ROUND(E314*N314,2)</f>
        <v>0</v>
      </c>
      <c r="P314" s="168">
        <v>0</v>
      </c>
      <c r="Q314" s="168">
        <f>ROUND(E314*P314,2)</f>
        <v>0</v>
      </c>
      <c r="R314" s="170"/>
      <c r="S314" s="170" t="s">
        <v>356</v>
      </c>
      <c r="T314" s="171" t="s">
        <v>157</v>
      </c>
      <c r="U314" s="156">
        <v>0</v>
      </c>
      <c r="V314" s="156">
        <f>ROUND(E314*U314,2)</f>
        <v>0</v>
      </c>
      <c r="W314" s="156"/>
      <c r="X314" s="156" t="s">
        <v>191</v>
      </c>
      <c r="Y314" s="156" t="s">
        <v>159</v>
      </c>
      <c r="Z314" s="146"/>
      <c r="AA314" s="146"/>
      <c r="AB314" s="146"/>
      <c r="AC314" s="146"/>
      <c r="AD314" s="146"/>
      <c r="AE314" s="146"/>
      <c r="AF314" s="146"/>
      <c r="AG314" s="146" t="s">
        <v>192</v>
      </c>
      <c r="AH314" s="146"/>
      <c r="AI314" s="146"/>
      <c r="AJ314" s="146"/>
      <c r="AK314" s="146"/>
      <c r="AL314" s="146"/>
      <c r="AM314" s="146"/>
      <c r="AN314" s="146"/>
      <c r="AO314" s="146"/>
      <c r="AP314" s="146"/>
      <c r="AQ314" s="146"/>
      <c r="AR314" s="146"/>
      <c r="AS314" s="146"/>
      <c r="AT314" s="146"/>
      <c r="AU314" s="146"/>
      <c r="AV314" s="146"/>
      <c r="AW314" s="146"/>
      <c r="AX314" s="146"/>
      <c r="AY314" s="146"/>
      <c r="AZ314" s="146"/>
      <c r="BA314" s="146"/>
      <c r="BB314" s="146"/>
      <c r="BC314" s="146"/>
      <c r="BD314" s="146"/>
      <c r="BE314" s="146"/>
      <c r="BF314" s="146"/>
      <c r="BG314" s="146"/>
      <c r="BH314" s="146"/>
    </row>
    <row r="315" spans="1:60" outlineLevel="2" x14ac:dyDescent="0.2">
      <c r="A315" s="153"/>
      <c r="B315" s="154"/>
      <c r="C315" s="281" t="s">
        <v>573</v>
      </c>
      <c r="D315" s="282"/>
      <c r="E315" s="282"/>
      <c r="F315" s="282"/>
      <c r="G315" s="282"/>
      <c r="H315" s="156"/>
      <c r="I315" s="156"/>
      <c r="J315" s="156"/>
      <c r="K315" s="156"/>
      <c r="L315" s="156"/>
      <c r="M315" s="156"/>
      <c r="N315" s="155"/>
      <c r="O315" s="155"/>
      <c r="P315" s="155"/>
      <c r="Q315" s="155"/>
      <c r="R315" s="156"/>
      <c r="S315" s="156"/>
      <c r="T315" s="156"/>
      <c r="U315" s="156"/>
      <c r="V315" s="156"/>
      <c r="W315" s="156"/>
      <c r="X315" s="156"/>
      <c r="Y315" s="156"/>
      <c r="Z315" s="146"/>
      <c r="AA315" s="146"/>
      <c r="AB315" s="146"/>
      <c r="AC315" s="146"/>
      <c r="AD315" s="146"/>
      <c r="AE315" s="146"/>
      <c r="AF315" s="146"/>
      <c r="AG315" s="146" t="s">
        <v>162</v>
      </c>
      <c r="AH315" s="146"/>
      <c r="AI315" s="146"/>
      <c r="AJ315" s="146"/>
      <c r="AK315" s="146"/>
      <c r="AL315" s="146"/>
      <c r="AM315" s="146"/>
      <c r="AN315" s="146"/>
      <c r="AO315" s="146"/>
      <c r="AP315" s="146"/>
      <c r="AQ315" s="146"/>
      <c r="AR315" s="146"/>
      <c r="AS315" s="146"/>
      <c r="AT315" s="146"/>
      <c r="AU315" s="146"/>
      <c r="AV315" s="146"/>
      <c r="AW315" s="146"/>
      <c r="AX315" s="146"/>
      <c r="AY315" s="146"/>
      <c r="AZ315" s="146"/>
      <c r="BA315" s="146"/>
      <c r="BB315" s="146"/>
      <c r="BC315" s="146"/>
      <c r="BD315" s="146"/>
      <c r="BE315" s="146"/>
      <c r="BF315" s="146"/>
      <c r="BG315" s="146"/>
      <c r="BH315" s="146"/>
    </row>
    <row r="316" spans="1:60" outlineLevel="3" x14ac:dyDescent="0.2">
      <c r="A316" s="153"/>
      <c r="B316" s="154"/>
      <c r="C316" s="283" t="s">
        <v>574</v>
      </c>
      <c r="D316" s="284"/>
      <c r="E316" s="284"/>
      <c r="F316" s="284"/>
      <c r="G316" s="284"/>
      <c r="H316" s="156"/>
      <c r="I316" s="156"/>
      <c r="J316" s="156"/>
      <c r="K316" s="156"/>
      <c r="L316" s="156"/>
      <c r="M316" s="156"/>
      <c r="N316" s="155"/>
      <c r="O316" s="155"/>
      <c r="P316" s="155"/>
      <c r="Q316" s="155"/>
      <c r="R316" s="156"/>
      <c r="S316" s="156"/>
      <c r="T316" s="156"/>
      <c r="U316" s="156"/>
      <c r="V316" s="156"/>
      <c r="W316" s="156"/>
      <c r="X316" s="156"/>
      <c r="Y316" s="156"/>
      <c r="Z316" s="146"/>
      <c r="AA316" s="146"/>
      <c r="AB316" s="146"/>
      <c r="AC316" s="146"/>
      <c r="AD316" s="146"/>
      <c r="AE316" s="146"/>
      <c r="AF316" s="146"/>
      <c r="AG316" s="146" t="s">
        <v>162</v>
      </c>
      <c r="AH316" s="146"/>
      <c r="AI316" s="146"/>
      <c r="AJ316" s="146"/>
      <c r="AK316" s="146"/>
      <c r="AL316" s="146"/>
      <c r="AM316" s="146"/>
      <c r="AN316" s="146"/>
      <c r="AO316" s="146"/>
      <c r="AP316" s="146"/>
      <c r="AQ316" s="146"/>
      <c r="AR316" s="146"/>
      <c r="AS316" s="146"/>
      <c r="AT316" s="146"/>
      <c r="AU316" s="146"/>
      <c r="AV316" s="146"/>
      <c r="AW316" s="146"/>
      <c r="AX316" s="146"/>
      <c r="AY316" s="146"/>
      <c r="AZ316" s="146"/>
      <c r="BA316" s="146"/>
      <c r="BB316" s="146"/>
      <c r="BC316" s="146"/>
      <c r="BD316" s="146"/>
      <c r="BE316" s="146"/>
      <c r="BF316" s="146"/>
      <c r="BG316" s="146"/>
      <c r="BH316" s="146"/>
    </row>
    <row r="317" spans="1:60" ht="22.5" outlineLevel="1" x14ac:dyDescent="0.2">
      <c r="A317" s="165">
        <v>134</v>
      </c>
      <c r="B317" s="166" t="s">
        <v>575</v>
      </c>
      <c r="C317" s="174" t="s">
        <v>576</v>
      </c>
      <c r="D317" s="167" t="s">
        <v>355</v>
      </c>
      <c r="E317" s="168">
        <v>1</v>
      </c>
      <c r="F317" s="169"/>
      <c r="G317" s="170">
        <f>ROUND(E317*F317,2)</f>
        <v>0</v>
      </c>
      <c r="H317" s="169">
        <v>0</v>
      </c>
      <c r="I317" s="170">
        <f>ROUND(E317*H317,2)</f>
        <v>0</v>
      </c>
      <c r="J317" s="169">
        <v>17500</v>
      </c>
      <c r="K317" s="170">
        <f>ROUND(E317*J317,2)</f>
        <v>17500</v>
      </c>
      <c r="L317" s="170">
        <v>21</v>
      </c>
      <c r="M317" s="170">
        <f>G317*(1+L317/100)</f>
        <v>0</v>
      </c>
      <c r="N317" s="168">
        <v>0</v>
      </c>
      <c r="O317" s="168">
        <f>ROUND(E317*N317,2)</f>
        <v>0</v>
      </c>
      <c r="P317" s="168">
        <v>0</v>
      </c>
      <c r="Q317" s="168">
        <f>ROUND(E317*P317,2)</f>
        <v>0</v>
      </c>
      <c r="R317" s="170"/>
      <c r="S317" s="170" t="s">
        <v>356</v>
      </c>
      <c r="T317" s="171" t="s">
        <v>157</v>
      </c>
      <c r="U317" s="156">
        <v>0</v>
      </c>
      <c r="V317" s="156">
        <f>ROUND(E317*U317,2)</f>
        <v>0</v>
      </c>
      <c r="W317" s="156"/>
      <c r="X317" s="156" t="s">
        <v>191</v>
      </c>
      <c r="Y317" s="156" t="s">
        <v>159</v>
      </c>
      <c r="Z317" s="146"/>
      <c r="AA317" s="146"/>
      <c r="AB317" s="146"/>
      <c r="AC317" s="146"/>
      <c r="AD317" s="146"/>
      <c r="AE317" s="146"/>
      <c r="AF317" s="146"/>
      <c r="AG317" s="146" t="s">
        <v>192</v>
      </c>
      <c r="AH317" s="146"/>
      <c r="AI317" s="146"/>
      <c r="AJ317" s="146"/>
      <c r="AK317" s="146"/>
      <c r="AL317" s="146"/>
      <c r="AM317" s="146"/>
      <c r="AN317" s="146"/>
      <c r="AO317" s="146"/>
      <c r="AP317" s="146"/>
      <c r="AQ317" s="146"/>
      <c r="AR317" s="146"/>
      <c r="AS317" s="146"/>
      <c r="AT317" s="146"/>
      <c r="AU317" s="146"/>
      <c r="AV317" s="146"/>
      <c r="AW317" s="146"/>
      <c r="AX317" s="146"/>
      <c r="AY317" s="146"/>
      <c r="AZ317" s="146"/>
      <c r="BA317" s="146"/>
      <c r="BB317" s="146"/>
      <c r="BC317" s="146"/>
      <c r="BD317" s="146"/>
      <c r="BE317" s="146"/>
      <c r="BF317" s="146"/>
      <c r="BG317" s="146"/>
      <c r="BH317" s="146"/>
    </row>
    <row r="318" spans="1:60" outlineLevel="2" x14ac:dyDescent="0.2">
      <c r="A318" s="153"/>
      <c r="B318" s="154"/>
      <c r="C318" s="281" t="s">
        <v>577</v>
      </c>
      <c r="D318" s="282"/>
      <c r="E318" s="282"/>
      <c r="F318" s="282"/>
      <c r="G318" s="282"/>
      <c r="H318" s="156"/>
      <c r="I318" s="156"/>
      <c r="J318" s="156"/>
      <c r="K318" s="156"/>
      <c r="L318" s="156"/>
      <c r="M318" s="156"/>
      <c r="N318" s="155"/>
      <c r="O318" s="155"/>
      <c r="P318" s="155"/>
      <c r="Q318" s="155"/>
      <c r="R318" s="156"/>
      <c r="S318" s="156"/>
      <c r="T318" s="156"/>
      <c r="U318" s="156"/>
      <c r="V318" s="156"/>
      <c r="W318" s="156"/>
      <c r="X318" s="156"/>
      <c r="Y318" s="156"/>
      <c r="Z318" s="146"/>
      <c r="AA318" s="146"/>
      <c r="AB318" s="146"/>
      <c r="AC318" s="146"/>
      <c r="AD318" s="146"/>
      <c r="AE318" s="146"/>
      <c r="AF318" s="146"/>
      <c r="AG318" s="146" t="s">
        <v>162</v>
      </c>
      <c r="AH318" s="146"/>
      <c r="AI318" s="146"/>
      <c r="AJ318" s="146"/>
      <c r="AK318" s="146"/>
      <c r="AL318" s="146"/>
      <c r="AM318" s="146"/>
      <c r="AN318" s="146"/>
      <c r="AO318" s="146"/>
      <c r="AP318" s="146"/>
      <c r="AQ318" s="146"/>
      <c r="AR318" s="146"/>
      <c r="AS318" s="146"/>
      <c r="AT318" s="146"/>
      <c r="AU318" s="146"/>
      <c r="AV318" s="146"/>
      <c r="AW318" s="146"/>
      <c r="AX318" s="146"/>
      <c r="AY318" s="146"/>
      <c r="AZ318" s="146"/>
      <c r="BA318" s="146"/>
      <c r="BB318" s="146"/>
      <c r="BC318" s="146"/>
      <c r="BD318" s="146"/>
      <c r="BE318" s="146"/>
      <c r="BF318" s="146"/>
      <c r="BG318" s="146"/>
      <c r="BH318" s="146"/>
    </row>
    <row r="319" spans="1:60" outlineLevel="3" x14ac:dyDescent="0.2">
      <c r="A319" s="153"/>
      <c r="B319" s="154"/>
      <c r="C319" s="283" t="s">
        <v>578</v>
      </c>
      <c r="D319" s="284"/>
      <c r="E319" s="284"/>
      <c r="F319" s="284"/>
      <c r="G319" s="284"/>
      <c r="H319" s="156"/>
      <c r="I319" s="156"/>
      <c r="J319" s="156"/>
      <c r="K319" s="156"/>
      <c r="L319" s="156"/>
      <c r="M319" s="156"/>
      <c r="N319" s="155"/>
      <c r="O319" s="155"/>
      <c r="P319" s="155"/>
      <c r="Q319" s="155"/>
      <c r="R319" s="156"/>
      <c r="S319" s="156"/>
      <c r="T319" s="156"/>
      <c r="U319" s="156"/>
      <c r="V319" s="156"/>
      <c r="W319" s="156"/>
      <c r="X319" s="156"/>
      <c r="Y319" s="156"/>
      <c r="Z319" s="146"/>
      <c r="AA319" s="146"/>
      <c r="AB319" s="146"/>
      <c r="AC319" s="146"/>
      <c r="AD319" s="146"/>
      <c r="AE319" s="146"/>
      <c r="AF319" s="146"/>
      <c r="AG319" s="146" t="s">
        <v>162</v>
      </c>
      <c r="AH319" s="146"/>
      <c r="AI319" s="146"/>
      <c r="AJ319" s="146"/>
      <c r="AK319" s="146"/>
      <c r="AL319" s="146"/>
      <c r="AM319" s="146"/>
      <c r="AN319" s="146"/>
      <c r="AO319" s="146"/>
      <c r="AP319" s="146"/>
      <c r="AQ319" s="146"/>
      <c r="AR319" s="146"/>
      <c r="AS319" s="146"/>
      <c r="AT319" s="146"/>
      <c r="AU319" s="146"/>
      <c r="AV319" s="146"/>
      <c r="AW319" s="146"/>
      <c r="AX319" s="146"/>
      <c r="AY319" s="146"/>
      <c r="AZ319" s="146"/>
      <c r="BA319" s="146"/>
      <c r="BB319" s="146"/>
      <c r="BC319" s="146"/>
      <c r="BD319" s="146"/>
      <c r="BE319" s="146"/>
      <c r="BF319" s="146"/>
      <c r="BG319" s="146"/>
      <c r="BH319" s="146"/>
    </row>
    <row r="320" spans="1:60" ht="22.5" outlineLevel="1" x14ac:dyDescent="0.2">
      <c r="A320" s="165">
        <v>135</v>
      </c>
      <c r="B320" s="166" t="s">
        <v>579</v>
      </c>
      <c r="C320" s="174" t="s">
        <v>580</v>
      </c>
      <c r="D320" s="167" t="s">
        <v>355</v>
      </c>
      <c r="E320" s="168">
        <v>1</v>
      </c>
      <c r="F320" s="169"/>
      <c r="G320" s="170">
        <f>ROUND(E320*F320,2)</f>
        <v>0</v>
      </c>
      <c r="H320" s="169">
        <v>0</v>
      </c>
      <c r="I320" s="170">
        <f>ROUND(E320*H320,2)</f>
        <v>0</v>
      </c>
      <c r="J320" s="169">
        <v>25000</v>
      </c>
      <c r="K320" s="170">
        <f>ROUND(E320*J320,2)</f>
        <v>25000</v>
      </c>
      <c r="L320" s="170">
        <v>21</v>
      </c>
      <c r="M320" s="170">
        <f>G320*(1+L320/100)</f>
        <v>0</v>
      </c>
      <c r="N320" s="168">
        <v>0</v>
      </c>
      <c r="O320" s="168">
        <f>ROUND(E320*N320,2)</f>
        <v>0</v>
      </c>
      <c r="P320" s="168">
        <v>0</v>
      </c>
      <c r="Q320" s="168">
        <f>ROUND(E320*P320,2)</f>
        <v>0</v>
      </c>
      <c r="R320" s="170"/>
      <c r="S320" s="170" t="s">
        <v>356</v>
      </c>
      <c r="T320" s="171" t="s">
        <v>157</v>
      </c>
      <c r="U320" s="156">
        <v>0</v>
      </c>
      <c r="V320" s="156">
        <f>ROUND(E320*U320,2)</f>
        <v>0</v>
      </c>
      <c r="W320" s="156"/>
      <c r="X320" s="156" t="s">
        <v>191</v>
      </c>
      <c r="Y320" s="156" t="s">
        <v>159</v>
      </c>
      <c r="Z320" s="146"/>
      <c r="AA320" s="146"/>
      <c r="AB320" s="146"/>
      <c r="AC320" s="146"/>
      <c r="AD320" s="146"/>
      <c r="AE320" s="146"/>
      <c r="AF320" s="146"/>
      <c r="AG320" s="146" t="s">
        <v>192</v>
      </c>
      <c r="AH320" s="146"/>
      <c r="AI320" s="146"/>
      <c r="AJ320" s="146"/>
      <c r="AK320" s="146"/>
      <c r="AL320" s="146"/>
      <c r="AM320" s="146"/>
      <c r="AN320" s="146"/>
      <c r="AO320" s="146"/>
      <c r="AP320" s="146"/>
      <c r="AQ320" s="146"/>
      <c r="AR320" s="146"/>
      <c r="AS320" s="146"/>
      <c r="AT320" s="146"/>
      <c r="AU320" s="146"/>
      <c r="AV320" s="146"/>
      <c r="AW320" s="146"/>
      <c r="AX320" s="146"/>
      <c r="AY320" s="146"/>
      <c r="AZ320" s="146"/>
      <c r="BA320" s="146"/>
      <c r="BB320" s="146"/>
      <c r="BC320" s="146"/>
      <c r="BD320" s="146"/>
      <c r="BE320" s="146"/>
      <c r="BF320" s="146"/>
      <c r="BG320" s="146"/>
      <c r="BH320" s="146"/>
    </row>
    <row r="321" spans="1:60" outlineLevel="2" x14ac:dyDescent="0.2">
      <c r="A321" s="153"/>
      <c r="B321" s="154"/>
      <c r="C321" s="281" t="s">
        <v>581</v>
      </c>
      <c r="D321" s="282"/>
      <c r="E321" s="282"/>
      <c r="F321" s="282"/>
      <c r="G321" s="282"/>
      <c r="H321" s="156"/>
      <c r="I321" s="156"/>
      <c r="J321" s="156"/>
      <c r="K321" s="156"/>
      <c r="L321" s="156"/>
      <c r="M321" s="156"/>
      <c r="N321" s="155"/>
      <c r="O321" s="155"/>
      <c r="P321" s="155"/>
      <c r="Q321" s="155"/>
      <c r="R321" s="156"/>
      <c r="S321" s="156"/>
      <c r="T321" s="156"/>
      <c r="U321" s="156"/>
      <c r="V321" s="156"/>
      <c r="W321" s="156"/>
      <c r="X321" s="156"/>
      <c r="Y321" s="156"/>
      <c r="Z321" s="146"/>
      <c r="AA321" s="146"/>
      <c r="AB321" s="146"/>
      <c r="AC321" s="146"/>
      <c r="AD321" s="146"/>
      <c r="AE321" s="146"/>
      <c r="AF321" s="146"/>
      <c r="AG321" s="146" t="s">
        <v>162</v>
      </c>
      <c r="AH321" s="146"/>
      <c r="AI321" s="146"/>
      <c r="AJ321" s="146"/>
      <c r="AK321" s="146"/>
      <c r="AL321" s="146"/>
      <c r="AM321" s="146"/>
      <c r="AN321" s="146"/>
      <c r="AO321" s="146"/>
      <c r="AP321" s="146"/>
      <c r="AQ321" s="146"/>
      <c r="AR321" s="146"/>
      <c r="AS321" s="146"/>
      <c r="AT321" s="146"/>
      <c r="AU321" s="146"/>
      <c r="AV321" s="146"/>
      <c r="AW321" s="146"/>
      <c r="AX321" s="146"/>
      <c r="AY321" s="146"/>
      <c r="AZ321" s="146"/>
      <c r="BA321" s="146"/>
      <c r="BB321" s="146"/>
      <c r="BC321" s="146"/>
      <c r="BD321" s="146"/>
      <c r="BE321" s="146"/>
      <c r="BF321" s="146"/>
      <c r="BG321" s="146"/>
      <c r="BH321" s="146"/>
    </row>
    <row r="322" spans="1:60" outlineLevel="3" x14ac:dyDescent="0.2">
      <c r="A322" s="153"/>
      <c r="B322" s="154"/>
      <c r="C322" s="283" t="s">
        <v>582</v>
      </c>
      <c r="D322" s="284"/>
      <c r="E322" s="284"/>
      <c r="F322" s="284"/>
      <c r="G322" s="284"/>
      <c r="H322" s="156"/>
      <c r="I322" s="156"/>
      <c r="J322" s="156"/>
      <c r="K322" s="156"/>
      <c r="L322" s="156"/>
      <c r="M322" s="156"/>
      <c r="N322" s="155"/>
      <c r="O322" s="155"/>
      <c r="P322" s="155"/>
      <c r="Q322" s="155"/>
      <c r="R322" s="156"/>
      <c r="S322" s="156"/>
      <c r="T322" s="156"/>
      <c r="U322" s="156"/>
      <c r="V322" s="156"/>
      <c r="W322" s="156"/>
      <c r="X322" s="156"/>
      <c r="Y322" s="156"/>
      <c r="Z322" s="146"/>
      <c r="AA322" s="146"/>
      <c r="AB322" s="146"/>
      <c r="AC322" s="146"/>
      <c r="AD322" s="146"/>
      <c r="AE322" s="146"/>
      <c r="AF322" s="146"/>
      <c r="AG322" s="146" t="s">
        <v>162</v>
      </c>
      <c r="AH322" s="146"/>
      <c r="AI322" s="146"/>
      <c r="AJ322" s="146"/>
      <c r="AK322" s="146"/>
      <c r="AL322" s="146"/>
      <c r="AM322" s="146"/>
      <c r="AN322" s="146"/>
      <c r="AO322" s="146"/>
      <c r="AP322" s="146"/>
      <c r="AQ322" s="146"/>
      <c r="AR322" s="146"/>
      <c r="AS322" s="146"/>
      <c r="AT322" s="146"/>
      <c r="AU322" s="146"/>
      <c r="AV322" s="146"/>
      <c r="AW322" s="146"/>
      <c r="AX322" s="146"/>
      <c r="AY322" s="146"/>
      <c r="AZ322" s="146"/>
      <c r="BA322" s="146"/>
      <c r="BB322" s="146"/>
      <c r="BC322" s="146"/>
      <c r="BD322" s="146"/>
      <c r="BE322" s="146"/>
      <c r="BF322" s="146"/>
      <c r="BG322" s="146"/>
      <c r="BH322" s="146"/>
    </row>
    <row r="323" spans="1:60" x14ac:dyDescent="0.2">
      <c r="A323" s="158" t="s">
        <v>151</v>
      </c>
      <c r="B323" s="159" t="s">
        <v>120</v>
      </c>
      <c r="C323" s="173" t="s">
        <v>121</v>
      </c>
      <c r="D323" s="160"/>
      <c r="E323" s="161"/>
      <c r="F323" s="162"/>
      <c r="G323" s="162">
        <f>SUMIF(AG324:AG344,"&lt;&gt;NOR",G324:G344)</f>
        <v>0</v>
      </c>
      <c r="H323" s="162"/>
      <c r="I323" s="162">
        <f>SUM(I324:I344)</f>
        <v>0</v>
      </c>
      <c r="J323" s="162"/>
      <c r="K323" s="162">
        <f>SUM(K324:K344)</f>
        <v>31670.07</v>
      </c>
      <c r="L323" s="162"/>
      <c r="M323" s="162">
        <f>SUM(M324:M344)</f>
        <v>0</v>
      </c>
      <c r="N323" s="161"/>
      <c r="O323" s="161">
        <f>SUM(O324:O344)</f>
        <v>0</v>
      </c>
      <c r="P323" s="161"/>
      <c r="Q323" s="161">
        <f>SUM(Q324:Q344)</f>
        <v>0</v>
      </c>
      <c r="R323" s="162"/>
      <c r="S323" s="162"/>
      <c r="T323" s="163"/>
      <c r="U323" s="157"/>
      <c r="V323" s="157">
        <f>SUM(V324:V344)</f>
        <v>28.919999999999998</v>
      </c>
      <c r="W323" s="157"/>
      <c r="X323" s="157"/>
      <c r="Y323" s="157"/>
      <c r="AG323" t="s">
        <v>152</v>
      </c>
    </row>
    <row r="324" spans="1:60" outlineLevel="1" x14ac:dyDescent="0.2">
      <c r="A324" s="165">
        <v>136</v>
      </c>
      <c r="B324" s="166" t="s">
        <v>583</v>
      </c>
      <c r="C324" s="174" t="s">
        <v>584</v>
      </c>
      <c r="D324" s="167" t="s">
        <v>323</v>
      </c>
      <c r="E324" s="168">
        <v>8.9086200000000009</v>
      </c>
      <c r="F324" s="169"/>
      <c r="G324" s="170">
        <f>ROUND(E324*F324,2)</f>
        <v>0</v>
      </c>
      <c r="H324" s="169">
        <v>0</v>
      </c>
      <c r="I324" s="170">
        <f>ROUND(E324*H324,2)</f>
        <v>0</v>
      </c>
      <c r="J324" s="169">
        <v>422</v>
      </c>
      <c r="K324" s="170">
        <f>ROUND(E324*J324,2)</f>
        <v>3759.44</v>
      </c>
      <c r="L324" s="170">
        <v>21</v>
      </c>
      <c r="M324" s="170">
        <f>G324*(1+L324/100)</f>
        <v>0</v>
      </c>
      <c r="N324" s="168">
        <v>0</v>
      </c>
      <c r="O324" s="168">
        <f>ROUND(E324*N324,2)</f>
        <v>0</v>
      </c>
      <c r="P324" s="168">
        <v>0</v>
      </c>
      <c r="Q324" s="168">
        <f>ROUND(E324*P324,2)</f>
        <v>0</v>
      </c>
      <c r="R324" s="170"/>
      <c r="S324" s="170" t="s">
        <v>156</v>
      </c>
      <c r="T324" s="171" t="s">
        <v>156</v>
      </c>
      <c r="U324" s="156">
        <v>0.746</v>
      </c>
      <c r="V324" s="156">
        <f>ROUND(E324*U324,2)</f>
        <v>6.65</v>
      </c>
      <c r="W324" s="156"/>
      <c r="X324" s="156" t="s">
        <v>191</v>
      </c>
      <c r="Y324" s="156" t="s">
        <v>159</v>
      </c>
      <c r="Z324" s="146"/>
      <c r="AA324" s="146"/>
      <c r="AB324" s="146"/>
      <c r="AC324" s="146"/>
      <c r="AD324" s="146"/>
      <c r="AE324" s="146"/>
      <c r="AF324" s="146"/>
      <c r="AG324" s="146" t="s">
        <v>192</v>
      </c>
      <c r="AH324" s="146"/>
      <c r="AI324" s="146"/>
      <c r="AJ324" s="146"/>
      <c r="AK324" s="146"/>
      <c r="AL324" s="146"/>
      <c r="AM324" s="146"/>
      <c r="AN324" s="146"/>
      <c r="AO324" s="146"/>
      <c r="AP324" s="146"/>
      <c r="AQ324" s="146"/>
      <c r="AR324" s="146"/>
      <c r="AS324" s="146"/>
      <c r="AT324" s="146"/>
      <c r="AU324" s="146"/>
      <c r="AV324" s="146"/>
      <c r="AW324" s="146"/>
      <c r="AX324" s="146"/>
      <c r="AY324" s="146"/>
      <c r="AZ324" s="146"/>
      <c r="BA324" s="146"/>
      <c r="BB324" s="146"/>
      <c r="BC324" s="146"/>
      <c r="BD324" s="146"/>
      <c r="BE324" s="146"/>
      <c r="BF324" s="146"/>
      <c r="BG324" s="146"/>
      <c r="BH324" s="146"/>
    </row>
    <row r="325" spans="1:60" outlineLevel="2" x14ac:dyDescent="0.2">
      <c r="A325" s="153"/>
      <c r="B325" s="154"/>
      <c r="C325" s="188" t="s">
        <v>585</v>
      </c>
      <c r="D325" s="178"/>
      <c r="E325" s="179">
        <v>8.4812100000000008</v>
      </c>
      <c r="F325" s="156"/>
      <c r="G325" s="156"/>
      <c r="H325" s="156"/>
      <c r="I325" s="156"/>
      <c r="J325" s="156"/>
      <c r="K325" s="156"/>
      <c r="L325" s="156"/>
      <c r="M325" s="156"/>
      <c r="N325" s="155"/>
      <c r="O325" s="155"/>
      <c r="P325" s="155"/>
      <c r="Q325" s="155"/>
      <c r="R325" s="156"/>
      <c r="S325" s="156"/>
      <c r="T325" s="156"/>
      <c r="U325" s="156"/>
      <c r="V325" s="156"/>
      <c r="W325" s="156"/>
      <c r="X325" s="156"/>
      <c r="Y325" s="156"/>
      <c r="Z325" s="146"/>
      <c r="AA325" s="146"/>
      <c r="AB325" s="146"/>
      <c r="AC325" s="146"/>
      <c r="AD325" s="146"/>
      <c r="AE325" s="146"/>
      <c r="AF325" s="146"/>
      <c r="AG325" s="146" t="s">
        <v>197</v>
      </c>
      <c r="AH325" s="146">
        <v>0</v>
      </c>
      <c r="AI325" s="146"/>
      <c r="AJ325" s="146"/>
      <c r="AK325" s="146"/>
      <c r="AL325" s="146"/>
      <c r="AM325" s="146"/>
      <c r="AN325" s="146"/>
      <c r="AO325" s="146"/>
      <c r="AP325" s="146"/>
      <c r="AQ325" s="146"/>
      <c r="AR325" s="146"/>
      <c r="AS325" s="146"/>
      <c r="AT325" s="146"/>
      <c r="AU325" s="146"/>
      <c r="AV325" s="146"/>
      <c r="AW325" s="146"/>
      <c r="AX325" s="146"/>
      <c r="AY325" s="146"/>
      <c r="AZ325" s="146"/>
      <c r="BA325" s="146"/>
      <c r="BB325" s="146"/>
      <c r="BC325" s="146"/>
      <c r="BD325" s="146"/>
      <c r="BE325" s="146"/>
      <c r="BF325" s="146"/>
      <c r="BG325" s="146"/>
      <c r="BH325" s="146"/>
    </row>
    <row r="326" spans="1:60" outlineLevel="3" x14ac:dyDescent="0.2">
      <c r="A326" s="153"/>
      <c r="B326" s="154"/>
      <c r="C326" s="188" t="s">
        <v>586</v>
      </c>
      <c r="D326" s="178"/>
      <c r="E326" s="179">
        <v>4.2599999999999999E-2</v>
      </c>
      <c r="F326" s="156"/>
      <c r="G326" s="156"/>
      <c r="H326" s="156"/>
      <c r="I326" s="156"/>
      <c r="J326" s="156"/>
      <c r="K326" s="156"/>
      <c r="L326" s="156"/>
      <c r="M326" s="156"/>
      <c r="N326" s="155"/>
      <c r="O326" s="155"/>
      <c r="P326" s="155"/>
      <c r="Q326" s="155"/>
      <c r="R326" s="156"/>
      <c r="S326" s="156"/>
      <c r="T326" s="156"/>
      <c r="U326" s="156"/>
      <c r="V326" s="156"/>
      <c r="W326" s="156"/>
      <c r="X326" s="156"/>
      <c r="Y326" s="156"/>
      <c r="Z326" s="146"/>
      <c r="AA326" s="146"/>
      <c r="AB326" s="146"/>
      <c r="AC326" s="146"/>
      <c r="AD326" s="146"/>
      <c r="AE326" s="146"/>
      <c r="AF326" s="146"/>
      <c r="AG326" s="146" t="s">
        <v>197</v>
      </c>
      <c r="AH326" s="146">
        <v>0</v>
      </c>
      <c r="AI326" s="146"/>
      <c r="AJ326" s="146"/>
      <c r="AK326" s="146"/>
      <c r="AL326" s="146"/>
      <c r="AM326" s="146"/>
      <c r="AN326" s="146"/>
      <c r="AO326" s="146"/>
      <c r="AP326" s="146"/>
      <c r="AQ326" s="146"/>
      <c r="AR326" s="146"/>
      <c r="AS326" s="146"/>
      <c r="AT326" s="146"/>
      <c r="AU326" s="146"/>
      <c r="AV326" s="146"/>
      <c r="AW326" s="146"/>
      <c r="AX326" s="146"/>
      <c r="AY326" s="146"/>
      <c r="AZ326" s="146"/>
      <c r="BA326" s="146"/>
      <c r="BB326" s="146"/>
      <c r="BC326" s="146"/>
      <c r="BD326" s="146"/>
      <c r="BE326" s="146"/>
      <c r="BF326" s="146"/>
      <c r="BG326" s="146"/>
      <c r="BH326" s="146"/>
    </row>
    <row r="327" spans="1:60" outlineLevel="3" x14ac:dyDescent="0.2">
      <c r="A327" s="153"/>
      <c r="B327" s="154"/>
      <c r="C327" s="188" t="s">
        <v>587</v>
      </c>
      <c r="D327" s="178"/>
      <c r="E327" s="179">
        <v>0.11269999999999999</v>
      </c>
      <c r="F327" s="156"/>
      <c r="G327" s="156"/>
      <c r="H327" s="156"/>
      <c r="I327" s="156"/>
      <c r="J327" s="156"/>
      <c r="K327" s="156"/>
      <c r="L327" s="156"/>
      <c r="M327" s="156"/>
      <c r="N327" s="155"/>
      <c r="O327" s="155"/>
      <c r="P327" s="155"/>
      <c r="Q327" s="155"/>
      <c r="R327" s="156"/>
      <c r="S327" s="156"/>
      <c r="T327" s="156"/>
      <c r="U327" s="156"/>
      <c r="V327" s="156"/>
      <c r="W327" s="156"/>
      <c r="X327" s="156"/>
      <c r="Y327" s="156"/>
      <c r="Z327" s="146"/>
      <c r="AA327" s="146"/>
      <c r="AB327" s="146"/>
      <c r="AC327" s="146"/>
      <c r="AD327" s="146"/>
      <c r="AE327" s="146"/>
      <c r="AF327" s="146"/>
      <c r="AG327" s="146" t="s">
        <v>197</v>
      </c>
      <c r="AH327" s="146">
        <v>0</v>
      </c>
      <c r="AI327" s="146"/>
      <c r="AJ327" s="146"/>
      <c r="AK327" s="146"/>
      <c r="AL327" s="146"/>
      <c r="AM327" s="146"/>
      <c r="AN327" s="146"/>
      <c r="AO327" s="146"/>
      <c r="AP327" s="146"/>
      <c r="AQ327" s="146"/>
      <c r="AR327" s="146"/>
      <c r="AS327" s="146"/>
      <c r="AT327" s="146"/>
      <c r="AU327" s="146"/>
      <c r="AV327" s="146"/>
      <c r="AW327" s="146"/>
      <c r="AX327" s="146"/>
      <c r="AY327" s="146"/>
      <c r="AZ327" s="146"/>
      <c r="BA327" s="146"/>
      <c r="BB327" s="146"/>
      <c r="BC327" s="146"/>
      <c r="BD327" s="146"/>
      <c r="BE327" s="146"/>
      <c r="BF327" s="146"/>
      <c r="BG327" s="146"/>
      <c r="BH327" s="146"/>
    </row>
    <row r="328" spans="1:60" outlineLevel="3" x14ac:dyDescent="0.2">
      <c r="A328" s="153"/>
      <c r="B328" s="154"/>
      <c r="C328" s="188" t="s">
        <v>588</v>
      </c>
      <c r="D328" s="178"/>
      <c r="E328" s="179">
        <v>0.09</v>
      </c>
      <c r="F328" s="156"/>
      <c r="G328" s="156"/>
      <c r="H328" s="156"/>
      <c r="I328" s="156"/>
      <c r="J328" s="156"/>
      <c r="K328" s="156"/>
      <c r="L328" s="156"/>
      <c r="M328" s="156"/>
      <c r="N328" s="155"/>
      <c r="O328" s="155"/>
      <c r="P328" s="155"/>
      <c r="Q328" s="155"/>
      <c r="R328" s="156"/>
      <c r="S328" s="156"/>
      <c r="T328" s="156"/>
      <c r="U328" s="156"/>
      <c r="V328" s="156"/>
      <c r="W328" s="156"/>
      <c r="X328" s="156"/>
      <c r="Y328" s="156"/>
      <c r="Z328" s="146"/>
      <c r="AA328" s="146"/>
      <c r="AB328" s="146"/>
      <c r="AC328" s="146"/>
      <c r="AD328" s="146"/>
      <c r="AE328" s="146"/>
      <c r="AF328" s="146"/>
      <c r="AG328" s="146" t="s">
        <v>197</v>
      </c>
      <c r="AH328" s="146">
        <v>0</v>
      </c>
      <c r="AI328" s="146"/>
      <c r="AJ328" s="146"/>
      <c r="AK328" s="146"/>
      <c r="AL328" s="146"/>
      <c r="AM328" s="146"/>
      <c r="AN328" s="146"/>
      <c r="AO328" s="146"/>
      <c r="AP328" s="146"/>
      <c r="AQ328" s="146"/>
      <c r="AR328" s="146"/>
      <c r="AS328" s="146"/>
      <c r="AT328" s="146"/>
      <c r="AU328" s="146"/>
      <c r="AV328" s="146"/>
      <c r="AW328" s="146"/>
      <c r="AX328" s="146"/>
      <c r="AY328" s="146"/>
      <c r="AZ328" s="146"/>
      <c r="BA328" s="146"/>
      <c r="BB328" s="146"/>
      <c r="BC328" s="146"/>
      <c r="BD328" s="146"/>
      <c r="BE328" s="146"/>
      <c r="BF328" s="146"/>
      <c r="BG328" s="146"/>
      <c r="BH328" s="146"/>
    </row>
    <row r="329" spans="1:60" outlineLevel="3" x14ac:dyDescent="0.2">
      <c r="A329" s="153"/>
      <c r="B329" s="154"/>
      <c r="C329" s="188" t="s">
        <v>589</v>
      </c>
      <c r="D329" s="178"/>
      <c r="E329" s="179">
        <v>0.15684000000000001</v>
      </c>
      <c r="F329" s="156"/>
      <c r="G329" s="156"/>
      <c r="H329" s="156"/>
      <c r="I329" s="156"/>
      <c r="J329" s="156"/>
      <c r="K329" s="156"/>
      <c r="L329" s="156"/>
      <c r="M329" s="156"/>
      <c r="N329" s="155"/>
      <c r="O329" s="155"/>
      <c r="P329" s="155"/>
      <c r="Q329" s="155"/>
      <c r="R329" s="156"/>
      <c r="S329" s="156"/>
      <c r="T329" s="156"/>
      <c r="U329" s="156"/>
      <c r="V329" s="156"/>
      <c r="W329" s="156"/>
      <c r="X329" s="156"/>
      <c r="Y329" s="156"/>
      <c r="Z329" s="146"/>
      <c r="AA329" s="146"/>
      <c r="AB329" s="146"/>
      <c r="AC329" s="146"/>
      <c r="AD329" s="146"/>
      <c r="AE329" s="146"/>
      <c r="AF329" s="146"/>
      <c r="AG329" s="146" t="s">
        <v>197</v>
      </c>
      <c r="AH329" s="146">
        <v>0</v>
      </c>
      <c r="AI329" s="146"/>
      <c r="AJ329" s="146"/>
      <c r="AK329" s="146"/>
      <c r="AL329" s="146"/>
      <c r="AM329" s="146"/>
      <c r="AN329" s="146"/>
      <c r="AO329" s="146"/>
      <c r="AP329" s="146"/>
      <c r="AQ329" s="146"/>
      <c r="AR329" s="146"/>
      <c r="AS329" s="146"/>
      <c r="AT329" s="146"/>
      <c r="AU329" s="146"/>
      <c r="AV329" s="146"/>
      <c r="AW329" s="146"/>
      <c r="AX329" s="146"/>
      <c r="AY329" s="146"/>
      <c r="AZ329" s="146"/>
      <c r="BA329" s="146"/>
      <c r="BB329" s="146"/>
      <c r="BC329" s="146"/>
      <c r="BD329" s="146"/>
      <c r="BE329" s="146"/>
      <c r="BF329" s="146"/>
      <c r="BG329" s="146"/>
      <c r="BH329" s="146"/>
    </row>
    <row r="330" spans="1:60" outlineLevel="3" x14ac:dyDescent="0.2">
      <c r="A330" s="153"/>
      <c r="B330" s="154"/>
      <c r="C330" s="188" t="s">
        <v>590</v>
      </c>
      <c r="D330" s="178"/>
      <c r="E330" s="179">
        <v>2.5270000000000001E-2</v>
      </c>
      <c r="F330" s="156"/>
      <c r="G330" s="156"/>
      <c r="H330" s="156"/>
      <c r="I330" s="156"/>
      <c r="J330" s="156"/>
      <c r="K330" s="156"/>
      <c r="L330" s="156"/>
      <c r="M330" s="156"/>
      <c r="N330" s="155"/>
      <c r="O330" s="155"/>
      <c r="P330" s="155"/>
      <c r="Q330" s="155"/>
      <c r="R330" s="156"/>
      <c r="S330" s="156"/>
      <c r="T330" s="156"/>
      <c r="U330" s="156"/>
      <c r="V330" s="156"/>
      <c r="W330" s="156"/>
      <c r="X330" s="156"/>
      <c r="Y330" s="156"/>
      <c r="Z330" s="146"/>
      <c r="AA330" s="146"/>
      <c r="AB330" s="146"/>
      <c r="AC330" s="146"/>
      <c r="AD330" s="146"/>
      <c r="AE330" s="146"/>
      <c r="AF330" s="146"/>
      <c r="AG330" s="146" t="s">
        <v>197</v>
      </c>
      <c r="AH330" s="146">
        <v>0</v>
      </c>
      <c r="AI330" s="146"/>
      <c r="AJ330" s="146"/>
      <c r="AK330" s="146"/>
      <c r="AL330" s="146"/>
      <c r="AM330" s="146"/>
      <c r="AN330" s="146"/>
      <c r="AO330" s="146"/>
      <c r="AP330" s="146"/>
      <c r="AQ330" s="146"/>
      <c r="AR330" s="146"/>
      <c r="AS330" s="146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</row>
    <row r="331" spans="1:60" outlineLevel="1" x14ac:dyDescent="0.2">
      <c r="A331" s="180">
        <v>137</v>
      </c>
      <c r="B331" s="181" t="s">
        <v>591</v>
      </c>
      <c r="C331" s="187" t="s">
        <v>592</v>
      </c>
      <c r="D331" s="182" t="s">
        <v>323</v>
      </c>
      <c r="E331" s="183">
        <v>8.9086200000000009</v>
      </c>
      <c r="F331" s="184"/>
      <c r="G331" s="185">
        <f>ROUND(E331*F331,2)</f>
        <v>0</v>
      </c>
      <c r="H331" s="184">
        <v>0</v>
      </c>
      <c r="I331" s="185">
        <f>ROUND(E331*H331,2)</f>
        <v>0</v>
      </c>
      <c r="J331" s="184">
        <v>1045</v>
      </c>
      <c r="K331" s="185">
        <f>ROUND(E331*J331,2)</f>
        <v>9309.51</v>
      </c>
      <c r="L331" s="185">
        <v>21</v>
      </c>
      <c r="M331" s="185">
        <f>G331*(1+L331/100)</f>
        <v>0</v>
      </c>
      <c r="N331" s="183">
        <v>0</v>
      </c>
      <c r="O331" s="183">
        <f>ROUND(E331*N331,2)</f>
        <v>0</v>
      </c>
      <c r="P331" s="183">
        <v>0</v>
      </c>
      <c r="Q331" s="183">
        <f>ROUND(E331*P331,2)</f>
        <v>0</v>
      </c>
      <c r="R331" s="185"/>
      <c r="S331" s="185" t="s">
        <v>156</v>
      </c>
      <c r="T331" s="186" t="s">
        <v>156</v>
      </c>
      <c r="U331" s="156">
        <v>2.0089999999999999</v>
      </c>
      <c r="V331" s="156">
        <f>ROUND(E331*U331,2)</f>
        <v>17.899999999999999</v>
      </c>
      <c r="W331" s="156"/>
      <c r="X331" s="156" t="s">
        <v>191</v>
      </c>
      <c r="Y331" s="156" t="s">
        <v>159</v>
      </c>
      <c r="Z331" s="146"/>
      <c r="AA331" s="146"/>
      <c r="AB331" s="146"/>
      <c r="AC331" s="146"/>
      <c r="AD331" s="146"/>
      <c r="AE331" s="146"/>
      <c r="AF331" s="146"/>
      <c r="AG331" s="146" t="s">
        <v>192</v>
      </c>
      <c r="AH331" s="146"/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</row>
    <row r="332" spans="1:60" outlineLevel="1" x14ac:dyDescent="0.2">
      <c r="A332" s="165">
        <v>138</v>
      </c>
      <c r="B332" s="166" t="s">
        <v>593</v>
      </c>
      <c r="C332" s="174" t="s">
        <v>594</v>
      </c>
      <c r="D332" s="167" t="s">
        <v>323</v>
      </c>
      <c r="E332" s="168">
        <v>8.9086200000000009</v>
      </c>
      <c r="F332" s="169"/>
      <c r="G332" s="170">
        <f>ROUND(E332*F332,2)</f>
        <v>0</v>
      </c>
      <c r="H332" s="169">
        <v>0</v>
      </c>
      <c r="I332" s="170">
        <f>ROUND(E332*H332,2)</f>
        <v>0</v>
      </c>
      <c r="J332" s="169">
        <v>336.5</v>
      </c>
      <c r="K332" s="170">
        <f>ROUND(E332*J332,2)</f>
        <v>2997.75</v>
      </c>
      <c r="L332" s="170">
        <v>21</v>
      </c>
      <c r="M332" s="170">
        <f>G332*(1+L332/100)</f>
        <v>0</v>
      </c>
      <c r="N332" s="168">
        <v>0</v>
      </c>
      <c r="O332" s="168">
        <f>ROUND(E332*N332,2)</f>
        <v>0</v>
      </c>
      <c r="P332" s="168">
        <v>0</v>
      </c>
      <c r="Q332" s="168">
        <f>ROUND(E332*P332,2)</f>
        <v>0</v>
      </c>
      <c r="R332" s="170"/>
      <c r="S332" s="170" t="s">
        <v>156</v>
      </c>
      <c r="T332" s="171" t="s">
        <v>156</v>
      </c>
      <c r="U332" s="156">
        <v>0.49</v>
      </c>
      <c r="V332" s="156">
        <f>ROUND(E332*U332,2)</f>
        <v>4.37</v>
      </c>
      <c r="W332" s="156"/>
      <c r="X332" s="156" t="s">
        <v>191</v>
      </c>
      <c r="Y332" s="156" t="s">
        <v>159</v>
      </c>
      <c r="Z332" s="146"/>
      <c r="AA332" s="146"/>
      <c r="AB332" s="146"/>
      <c r="AC332" s="146"/>
      <c r="AD332" s="146"/>
      <c r="AE332" s="146"/>
      <c r="AF332" s="146"/>
      <c r="AG332" s="146" t="s">
        <v>192</v>
      </c>
      <c r="AH332" s="146"/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</row>
    <row r="333" spans="1:60" outlineLevel="2" x14ac:dyDescent="0.2">
      <c r="A333" s="153"/>
      <c r="B333" s="154"/>
      <c r="C333" s="281" t="s">
        <v>595</v>
      </c>
      <c r="D333" s="282"/>
      <c r="E333" s="282"/>
      <c r="F333" s="282"/>
      <c r="G333" s="282"/>
      <c r="H333" s="156"/>
      <c r="I333" s="156"/>
      <c r="J333" s="156"/>
      <c r="K333" s="156"/>
      <c r="L333" s="156"/>
      <c r="M333" s="156"/>
      <c r="N333" s="155"/>
      <c r="O333" s="155"/>
      <c r="P333" s="155"/>
      <c r="Q333" s="155"/>
      <c r="R333" s="156"/>
      <c r="S333" s="156"/>
      <c r="T333" s="156"/>
      <c r="U333" s="156"/>
      <c r="V333" s="156"/>
      <c r="W333" s="156"/>
      <c r="X333" s="156"/>
      <c r="Y333" s="156"/>
      <c r="Z333" s="146"/>
      <c r="AA333" s="146"/>
      <c r="AB333" s="146"/>
      <c r="AC333" s="146"/>
      <c r="AD333" s="146"/>
      <c r="AE333" s="146"/>
      <c r="AF333" s="146"/>
      <c r="AG333" s="146" t="s">
        <v>162</v>
      </c>
      <c r="AH333" s="146"/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</row>
    <row r="334" spans="1:60" outlineLevel="1" x14ac:dyDescent="0.2">
      <c r="A334" s="180">
        <v>139</v>
      </c>
      <c r="B334" s="181" t="s">
        <v>596</v>
      </c>
      <c r="C334" s="187" t="s">
        <v>597</v>
      </c>
      <c r="D334" s="182" t="s">
        <v>323</v>
      </c>
      <c r="E334" s="183">
        <v>89.086200000000005</v>
      </c>
      <c r="F334" s="184"/>
      <c r="G334" s="185">
        <f>ROUND(E334*F334,2)</f>
        <v>0</v>
      </c>
      <c r="H334" s="184">
        <v>0</v>
      </c>
      <c r="I334" s="185">
        <f>ROUND(E334*H334,2)</f>
        <v>0</v>
      </c>
      <c r="J334" s="184">
        <v>28.2</v>
      </c>
      <c r="K334" s="185">
        <f>ROUND(E334*J334,2)</f>
        <v>2512.23</v>
      </c>
      <c r="L334" s="185">
        <v>21</v>
      </c>
      <c r="M334" s="185">
        <f>G334*(1+L334/100)</f>
        <v>0</v>
      </c>
      <c r="N334" s="183">
        <v>0</v>
      </c>
      <c r="O334" s="183">
        <f>ROUND(E334*N334,2)</f>
        <v>0</v>
      </c>
      <c r="P334" s="183">
        <v>0</v>
      </c>
      <c r="Q334" s="183">
        <f>ROUND(E334*P334,2)</f>
        <v>0</v>
      </c>
      <c r="R334" s="185"/>
      <c r="S334" s="185" t="s">
        <v>156</v>
      </c>
      <c r="T334" s="186" t="s">
        <v>156</v>
      </c>
      <c r="U334" s="156">
        <v>0</v>
      </c>
      <c r="V334" s="156">
        <f>ROUND(E334*U334,2)</f>
        <v>0</v>
      </c>
      <c r="W334" s="156"/>
      <c r="X334" s="156" t="s">
        <v>191</v>
      </c>
      <c r="Y334" s="156" t="s">
        <v>159</v>
      </c>
      <c r="Z334" s="146"/>
      <c r="AA334" s="146"/>
      <c r="AB334" s="146"/>
      <c r="AC334" s="146"/>
      <c r="AD334" s="146"/>
      <c r="AE334" s="146"/>
      <c r="AF334" s="146"/>
      <c r="AG334" s="146" t="s">
        <v>192</v>
      </c>
      <c r="AH334" s="146"/>
      <c r="AI334" s="146"/>
      <c r="AJ334" s="146"/>
      <c r="AK334" s="146"/>
      <c r="AL334" s="146"/>
      <c r="AM334" s="146"/>
      <c r="AN334" s="146"/>
      <c r="AO334" s="146"/>
      <c r="AP334" s="146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</row>
    <row r="335" spans="1:60" ht="22.5" outlineLevel="1" x14ac:dyDescent="0.2">
      <c r="A335" s="165">
        <v>140</v>
      </c>
      <c r="B335" s="166" t="s">
        <v>598</v>
      </c>
      <c r="C335" s="174" t="s">
        <v>599</v>
      </c>
      <c r="D335" s="167" t="s">
        <v>323</v>
      </c>
      <c r="E335" s="168">
        <v>1.40598</v>
      </c>
      <c r="F335" s="169"/>
      <c r="G335" s="170">
        <f>ROUND(E335*F335,2)</f>
        <v>0</v>
      </c>
      <c r="H335" s="169">
        <v>0</v>
      </c>
      <c r="I335" s="170">
        <f>ROUND(E335*H335,2)</f>
        <v>0</v>
      </c>
      <c r="J335" s="169">
        <v>6245</v>
      </c>
      <c r="K335" s="170">
        <f>ROUND(E335*J335,2)</f>
        <v>8780.35</v>
      </c>
      <c r="L335" s="170">
        <v>21</v>
      </c>
      <c r="M335" s="170">
        <f>G335*(1+L335/100)</f>
        <v>0</v>
      </c>
      <c r="N335" s="168">
        <v>0</v>
      </c>
      <c r="O335" s="168">
        <f>ROUND(E335*N335,2)</f>
        <v>0</v>
      </c>
      <c r="P335" s="168">
        <v>0</v>
      </c>
      <c r="Q335" s="168">
        <f>ROUND(E335*P335,2)</f>
        <v>0</v>
      </c>
      <c r="R335" s="170"/>
      <c r="S335" s="170" t="s">
        <v>156</v>
      </c>
      <c r="T335" s="171" t="s">
        <v>156</v>
      </c>
      <c r="U335" s="156">
        <v>0</v>
      </c>
      <c r="V335" s="156">
        <f>ROUND(E335*U335,2)</f>
        <v>0</v>
      </c>
      <c r="W335" s="156"/>
      <c r="X335" s="156" t="s">
        <v>191</v>
      </c>
      <c r="Y335" s="156" t="s">
        <v>159</v>
      </c>
      <c r="Z335" s="146"/>
      <c r="AA335" s="146"/>
      <c r="AB335" s="146"/>
      <c r="AC335" s="146"/>
      <c r="AD335" s="146"/>
      <c r="AE335" s="146"/>
      <c r="AF335" s="146"/>
      <c r="AG335" s="146" t="s">
        <v>192</v>
      </c>
      <c r="AH335" s="146"/>
      <c r="AI335" s="146"/>
      <c r="AJ335" s="146"/>
      <c r="AK335" s="146"/>
      <c r="AL335" s="146"/>
      <c r="AM335" s="146"/>
      <c r="AN335" s="146"/>
      <c r="AO335" s="146"/>
      <c r="AP335" s="146"/>
      <c r="AQ335" s="146"/>
      <c r="AR335" s="146"/>
      <c r="AS335" s="146"/>
      <c r="AT335" s="146"/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</row>
    <row r="336" spans="1:60" outlineLevel="2" x14ac:dyDescent="0.2">
      <c r="A336" s="153"/>
      <c r="B336" s="154"/>
      <c r="C336" s="281" t="s">
        <v>600</v>
      </c>
      <c r="D336" s="282"/>
      <c r="E336" s="282"/>
      <c r="F336" s="282"/>
      <c r="G336" s="282"/>
      <c r="H336" s="156"/>
      <c r="I336" s="156"/>
      <c r="J336" s="156"/>
      <c r="K336" s="156"/>
      <c r="L336" s="156"/>
      <c r="M336" s="156"/>
      <c r="N336" s="155"/>
      <c r="O336" s="155"/>
      <c r="P336" s="155"/>
      <c r="Q336" s="155"/>
      <c r="R336" s="156"/>
      <c r="S336" s="156"/>
      <c r="T336" s="156"/>
      <c r="U336" s="156"/>
      <c r="V336" s="156"/>
      <c r="W336" s="156"/>
      <c r="X336" s="156"/>
      <c r="Y336" s="156"/>
      <c r="Z336" s="146"/>
      <c r="AA336" s="146"/>
      <c r="AB336" s="146"/>
      <c r="AC336" s="146"/>
      <c r="AD336" s="146"/>
      <c r="AE336" s="146"/>
      <c r="AF336" s="146"/>
      <c r="AG336" s="146" t="s">
        <v>162</v>
      </c>
      <c r="AH336" s="146"/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</row>
    <row r="337" spans="1:60" outlineLevel="2" x14ac:dyDescent="0.2">
      <c r="A337" s="153"/>
      <c r="B337" s="154"/>
      <c r="C337" s="188" t="s">
        <v>601</v>
      </c>
      <c r="D337" s="178"/>
      <c r="E337" s="179">
        <v>1.2341800000000001</v>
      </c>
      <c r="F337" s="156"/>
      <c r="G337" s="156"/>
      <c r="H337" s="156"/>
      <c r="I337" s="156"/>
      <c r="J337" s="156"/>
      <c r="K337" s="156"/>
      <c r="L337" s="156"/>
      <c r="M337" s="156"/>
      <c r="N337" s="155"/>
      <c r="O337" s="155"/>
      <c r="P337" s="155"/>
      <c r="Q337" s="155"/>
      <c r="R337" s="156"/>
      <c r="S337" s="156"/>
      <c r="T337" s="156"/>
      <c r="U337" s="156"/>
      <c r="V337" s="156"/>
      <c r="W337" s="156"/>
      <c r="X337" s="156"/>
      <c r="Y337" s="156"/>
      <c r="Z337" s="146"/>
      <c r="AA337" s="146"/>
      <c r="AB337" s="146"/>
      <c r="AC337" s="146"/>
      <c r="AD337" s="146"/>
      <c r="AE337" s="146"/>
      <c r="AF337" s="146"/>
      <c r="AG337" s="146" t="s">
        <v>197</v>
      </c>
      <c r="AH337" s="146">
        <v>0</v>
      </c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  <c r="AT337" s="146"/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</row>
    <row r="338" spans="1:60" outlineLevel="3" x14ac:dyDescent="0.2">
      <c r="A338" s="153"/>
      <c r="B338" s="154"/>
      <c r="C338" s="188" t="s">
        <v>602</v>
      </c>
      <c r="D338" s="178"/>
      <c r="E338" s="179">
        <v>1.541E-2</v>
      </c>
      <c r="F338" s="156"/>
      <c r="G338" s="156"/>
      <c r="H338" s="156"/>
      <c r="I338" s="156"/>
      <c r="J338" s="156"/>
      <c r="K338" s="156"/>
      <c r="L338" s="156"/>
      <c r="M338" s="156"/>
      <c r="N338" s="155"/>
      <c r="O338" s="155"/>
      <c r="P338" s="155"/>
      <c r="Q338" s="155"/>
      <c r="R338" s="156"/>
      <c r="S338" s="156"/>
      <c r="T338" s="156"/>
      <c r="U338" s="156"/>
      <c r="V338" s="156"/>
      <c r="W338" s="156"/>
      <c r="X338" s="156"/>
      <c r="Y338" s="156"/>
      <c r="Z338" s="146"/>
      <c r="AA338" s="146"/>
      <c r="AB338" s="146"/>
      <c r="AC338" s="146"/>
      <c r="AD338" s="146"/>
      <c r="AE338" s="146"/>
      <c r="AF338" s="146"/>
      <c r="AG338" s="146" t="s">
        <v>197</v>
      </c>
      <c r="AH338" s="146">
        <v>0</v>
      </c>
      <c r="AI338" s="146"/>
      <c r="AJ338" s="146"/>
      <c r="AK338" s="146"/>
      <c r="AL338" s="146"/>
      <c r="AM338" s="146"/>
      <c r="AN338" s="146"/>
      <c r="AO338" s="146"/>
      <c r="AP338" s="146"/>
      <c r="AQ338" s="146"/>
      <c r="AR338" s="146"/>
      <c r="AS338" s="146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</row>
    <row r="339" spans="1:60" outlineLevel="3" x14ac:dyDescent="0.2">
      <c r="A339" s="153"/>
      <c r="B339" s="154"/>
      <c r="C339" s="188" t="s">
        <v>603</v>
      </c>
      <c r="D339" s="178"/>
      <c r="E339" s="179">
        <v>0.15639</v>
      </c>
      <c r="F339" s="156"/>
      <c r="G339" s="156"/>
      <c r="H339" s="156"/>
      <c r="I339" s="156"/>
      <c r="J339" s="156"/>
      <c r="K339" s="156"/>
      <c r="L339" s="156"/>
      <c r="M339" s="156"/>
      <c r="N339" s="155"/>
      <c r="O339" s="155"/>
      <c r="P339" s="155"/>
      <c r="Q339" s="155"/>
      <c r="R339" s="156"/>
      <c r="S339" s="156"/>
      <c r="T339" s="156"/>
      <c r="U339" s="156"/>
      <c r="V339" s="156"/>
      <c r="W339" s="156"/>
      <c r="X339" s="156"/>
      <c r="Y339" s="156"/>
      <c r="Z339" s="146"/>
      <c r="AA339" s="146"/>
      <c r="AB339" s="146"/>
      <c r="AC339" s="146"/>
      <c r="AD339" s="146"/>
      <c r="AE339" s="146"/>
      <c r="AF339" s="146"/>
      <c r="AG339" s="146" t="s">
        <v>197</v>
      </c>
      <c r="AH339" s="146">
        <v>0</v>
      </c>
      <c r="AI339" s="146"/>
      <c r="AJ339" s="146"/>
      <c r="AK339" s="146"/>
      <c r="AL339" s="146"/>
      <c r="AM339" s="146"/>
      <c r="AN339" s="146"/>
      <c r="AO339" s="146"/>
      <c r="AP339" s="146"/>
      <c r="AQ339" s="146"/>
      <c r="AR339" s="146"/>
      <c r="AS339" s="146"/>
      <c r="AT339" s="146"/>
      <c r="AU339" s="146"/>
      <c r="AV339" s="146"/>
      <c r="AW339" s="146"/>
      <c r="AX339" s="146"/>
      <c r="AY339" s="146"/>
      <c r="AZ339" s="146"/>
      <c r="BA339" s="146"/>
      <c r="BB339" s="146"/>
      <c r="BC339" s="146"/>
      <c r="BD339" s="146"/>
      <c r="BE339" s="146"/>
      <c r="BF339" s="146"/>
      <c r="BG339" s="146"/>
      <c r="BH339" s="146"/>
    </row>
    <row r="340" spans="1:60" ht="22.5" outlineLevel="1" x14ac:dyDescent="0.2">
      <c r="A340" s="165">
        <v>141</v>
      </c>
      <c r="B340" s="166" t="s">
        <v>604</v>
      </c>
      <c r="C340" s="174" t="s">
        <v>605</v>
      </c>
      <c r="D340" s="167" t="s">
        <v>323</v>
      </c>
      <c r="E340" s="168">
        <v>0.15684000000000001</v>
      </c>
      <c r="F340" s="169"/>
      <c r="G340" s="170">
        <f>ROUND(E340*F340,2)</f>
        <v>0</v>
      </c>
      <c r="H340" s="169">
        <v>0</v>
      </c>
      <c r="I340" s="170">
        <f>ROUND(E340*H340,2)</f>
        <v>0</v>
      </c>
      <c r="J340" s="169">
        <v>6245</v>
      </c>
      <c r="K340" s="170">
        <f>ROUND(E340*J340,2)</f>
        <v>979.47</v>
      </c>
      <c r="L340" s="170">
        <v>21</v>
      </c>
      <c r="M340" s="170">
        <f>G340*(1+L340/100)</f>
        <v>0</v>
      </c>
      <c r="N340" s="168">
        <v>0</v>
      </c>
      <c r="O340" s="168">
        <f>ROUND(E340*N340,2)</f>
        <v>0</v>
      </c>
      <c r="P340" s="168">
        <v>0</v>
      </c>
      <c r="Q340" s="168">
        <f>ROUND(E340*P340,2)</f>
        <v>0</v>
      </c>
      <c r="R340" s="170"/>
      <c r="S340" s="170" t="s">
        <v>156</v>
      </c>
      <c r="T340" s="171" t="s">
        <v>156</v>
      </c>
      <c r="U340" s="156">
        <v>0</v>
      </c>
      <c r="V340" s="156">
        <f>ROUND(E340*U340,2)</f>
        <v>0</v>
      </c>
      <c r="W340" s="156"/>
      <c r="X340" s="156" t="s">
        <v>191</v>
      </c>
      <c r="Y340" s="156" t="s">
        <v>159</v>
      </c>
      <c r="Z340" s="146"/>
      <c r="AA340" s="146"/>
      <c r="AB340" s="146"/>
      <c r="AC340" s="146"/>
      <c r="AD340" s="146"/>
      <c r="AE340" s="146"/>
      <c r="AF340" s="146"/>
      <c r="AG340" s="146" t="s">
        <v>192</v>
      </c>
      <c r="AH340" s="146"/>
      <c r="AI340" s="146"/>
      <c r="AJ340" s="146"/>
      <c r="AK340" s="146"/>
      <c r="AL340" s="146"/>
      <c r="AM340" s="146"/>
      <c r="AN340" s="146"/>
      <c r="AO340" s="146"/>
      <c r="AP340" s="146"/>
      <c r="AQ340" s="146"/>
      <c r="AR340" s="146"/>
      <c r="AS340" s="146"/>
      <c r="AT340" s="146"/>
      <c r="AU340" s="146"/>
      <c r="AV340" s="146"/>
      <c r="AW340" s="146"/>
      <c r="AX340" s="146"/>
      <c r="AY340" s="146"/>
      <c r="AZ340" s="146"/>
      <c r="BA340" s="146"/>
      <c r="BB340" s="146"/>
      <c r="BC340" s="146"/>
      <c r="BD340" s="146"/>
      <c r="BE340" s="146"/>
      <c r="BF340" s="146"/>
      <c r="BG340" s="146"/>
      <c r="BH340" s="146"/>
    </row>
    <row r="341" spans="1:60" outlineLevel="2" x14ac:dyDescent="0.2">
      <c r="A341" s="153"/>
      <c r="B341" s="154"/>
      <c r="C341" s="281" t="s">
        <v>606</v>
      </c>
      <c r="D341" s="282"/>
      <c r="E341" s="282"/>
      <c r="F341" s="282"/>
      <c r="G341" s="282"/>
      <c r="H341" s="156"/>
      <c r="I341" s="156"/>
      <c r="J341" s="156"/>
      <c r="K341" s="156"/>
      <c r="L341" s="156"/>
      <c r="M341" s="156"/>
      <c r="N341" s="155"/>
      <c r="O341" s="155"/>
      <c r="P341" s="155"/>
      <c r="Q341" s="155"/>
      <c r="R341" s="156"/>
      <c r="S341" s="156"/>
      <c r="T341" s="156"/>
      <c r="U341" s="156"/>
      <c r="V341" s="156"/>
      <c r="W341" s="156"/>
      <c r="X341" s="156"/>
      <c r="Y341" s="156"/>
      <c r="Z341" s="146"/>
      <c r="AA341" s="146"/>
      <c r="AB341" s="146"/>
      <c r="AC341" s="146"/>
      <c r="AD341" s="146"/>
      <c r="AE341" s="146"/>
      <c r="AF341" s="146"/>
      <c r="AG341" s="146" t="s">
        <v>162</v>
      </c>
      <c r="AH341" s="146"/>
      <c r="AI341" s="146"/>
      <c r="AJ341" s="146"/>
      <c r="AK341" s="146"/>
      <c r="AL341" s="146"/>
      <c r="AM341" s="146"/>
      <c r="AN341" s="146"/>
      <c r="AO341" s="146"/>
      <c r="AP341" s="146"/>
      <c r="AQ341" s="146"/>
      <c r="AR341" s="146"/>
      <c r="AS341" s="146"/>
      <c r="AT341" s="146"/>
      <c r="AU341" s="146"/>
      <c r="AV341" s="146"/>
      <c r="AW341" s="146"/>
      <c r="AX341" s="146"/>
      <c r="AY341" s="146"/>
      <c r="AZ341" s="146"/>
      <c r="BA341" s="146"/>
      <c r="BB341" s="146"/>
      <c r="BC341" s="146"/>
      <c r="BD341" s="146"/>
      <c r="BE341" s="146"/>
      <c r="BF341" s="146"/>
      <c r="BG341" s="146"/>
      <c r="BH341" s="146"/>
    </row>
    <row r="342" spans="1:60" ht="22.5" outlineLevel="1" x14ac:dyDescent="0.2">
      <c r="A342" s="165">
        <v>142</v>
      </c>
      <c r="B342" s="166" t="s">
        <v>607</v>
      </c>
      <c r="C342" s="174" t="s">
        <v>608</v>
      </c>
      <c r="D342" s="167" t="s">
        <v>323</v>
      </c>
      <c r="E342" s="168">
        <v>7.3457999999999997</v>
      </c>
      <c r="F342" s="169"/>
      <c r="G342" s="170">
        <f>ROUND(E342*F342,2)</f>
        <v>0</v>
      </c>
      <c r="H342" s="169">
        <v>0</v>
      </c>
      <c r="I342" s="170">
        <f>ROUND(E342*H342,2)</f>
        <v>0</v>
      </c>
      <c r="J342" s="169">
        <v>453.5</v>
      </c>
      <c r="K342" s="170">
        <f>ROUND(E342*J342,2)</f>
        <v>3331.32</v>
      </c>
      <c r="L342" s="170">
        <v>21</v>
      </c>
      <c r="M342" s="170">
        <f>G342*(1+L342/100)</f>
        <v>0</v>
      </c>
      <c r="N342" s="168">
        <v>0</v>
      </c>
      <c r="O342" s="168">
        <f>ROUND(E342*N342,2)</f>
        <v>0</v>
      </c>
      <c r="P342" s="168">
        <v>0</v>
      </c>
      <c r="Q342" s="168">
        <f>ROUND(E342*P342,2)</f>
        <v>0</v>
      </c>
      <c r="R342" s="170"/>
      <c r="S342" s="170" t="s">
        <v>156</v>
      </c>
      <c r="T342" s="171" t="s">
        <v>156</v>
      </c>
      <c r="U342" s="156">
        <v>0</v>
      </c>
      <c r="V342" s="156">
        <f>ROUND(E342*U342,2)</f>
        <v>0</v>
      </c>
      <c r="W342" s="156"/>
      <c r="X342" s="156" t="s">
        <v>191</v>
      </c>
      <c r="Y342" s="156" t="s">
        <v>159</v>
      </c>
      <c r="Z342" s="146"/>
      <c r="AA342" s="146"/>
      <c r="AB342" s="146"/>
      <c r="AC342" s="146"/>
      <c r="AD342" s="146"/>
      <c r="AE342" s="146"/>
      <c r="AF342" s="146"/>
      <c r="AG342" s="146" t="s">
        <v>192</v>
      </c>
      <c r="AH342" s="146"/>
      <c r="AI342" s="146"/>
      <c r="AJ342" s="146"/>
      <c r="AK342" s="146"/>
      <c r="AL342" s="146"/>
      <c r="AM342" s="146"/>
      <c r="AN342" s="146"/>
      <c r="AO342" s="146"/>
      <c r="AP342" s="146"/>
      <c r="AQ342" s="146"/>
      <c r="AR342" s="146"/>
      <c r="AS342" s="146"/>
      <c r="AT342" s="146"/>
      <c r="AU342" s="146"/>
      <c r="AV342" s="146"/>
      <c r="AW342" s="146"/>
      <c r="AX342" s="146"/>
      <c r="AY342" s="146"/>
      <c r="AZ342" s="146"/>
      <c r="BA342" s="146"/>
      <c r="BB342" s="146"/>
      <c r="BC342" s="146"/>
      <c r="BD342" s="146"/>
      <c r="BE342" s="146"/>
      <c r="BF342" s="146"/>
      <c r="BG342" s="146"/>
      <c r="BH342" s="146"/>
    </row>
    <row r="343" spans="1:60" outlineLevel="2" x14ac:dyDescent="0.2">
      <c r="A343" s="153"/>
      <c r="B343" s="154"/>
      <c r="C343" s="281" t="s">
        <v>609</v>
      </c>
      <c r="D343" s="282"/>
      <c r="E343" s="282"/>
      <c r="F343" s="282"/>
      <c r="G343" s="282"/>
      <c r="H343" s="156"/>
      <c r="I343" s="156"/>
      <c r="J343" s="156"/>
      <c r="K343" s="156"/>
      <c r="L343" s="156"/>
      <c r="M343" s="156"/>
      <c r="N343" s="155"/>
      <c r="O343" s="155"/>
      <c r="P343" s="155"/>
      <c r="Q343" s="155"/>
      <c r="R343" s="156"/>
      <c r="S343" s="156"/>
      <c r="T343" s="156"/>
      <c r="U343" s="156"/>
      <c r="V343" s="156"/>
      <c r="W343" s="156"/>
      <c r="X343" s="156"/>
      <c r="Y343" s="156"/>
      <c r="Z343" s="146"/>
      <c r="AA343" s="146"/>
      <c r="AB343" s="146"/>
      <c r="AC343" s="146"/>
      <c r="AD343" s="146"/>
      <c r="AE343" s="146"/>
      <c r="AF343" s="146"/>
      <c r="AG343" s="146" t="s">
        <v>162</v>
      </c>
      <c r="AH343" s="146"/>
      <c r="AI343" s="146"/>
      <c r="AJ343" s="146"/>
      <c r="AK343" s="146"/>
      <c r="AL343" s="146"/>
      <c r="AM343" s="146"/>
      <c r="AN343" s="146"/>
      <c r="AO343" s="146"/>
      <c r="AP343" s="146"/>
      <c r="AQ343" s="146"/>
      <c r="AR343" s="146"/>
      <c r="AS343" s="146"/>
      <c r="AT343" s="146"/>
      <c r="AU343" s="146"/>
      <c r="AV343" s="146"/>
      <c r="AW343" s="146"/>
      <c r="AX343" s="146"/>
      <c r="AY343" s="146"/>
      <c r="AZ343" s="146"/>
      <c r="BA343" s="146"/>
      <c r="BB343" s="146"/>
      <c r="BC343" s="146"/>
      <c r="BD343" s="146"/>
      <c r="BE343" s="146"/>
      <c r="BF343" s="146"/>
      <c r="BG343" s="146"/>
      <c r="BH343" s="146"/>
    </row>
    <row r="344" spans="1:60" outlineLevel="2" x14ac:dyDescent="0.2">
      <c r="A344" s="153"/>
      <c r="B344" s="154"/>
      <c r="C344" s="188" t="s">
        <v>610</v>
      </c>
      <c r="D344" s="178"/>
      <c r="E344" s="179">
        <v>7.3457999999999997</v>
      </c>
      <c r="F344" s="156"/>
      <c r="G344" s="156"/>
      <c r="H344" s="156"/>
      <c r="I344" s="156"/>
      <c r="J344" s="156"/>
      <c r="K344" s="156"/>
      <c r="L344" s="156"/>
      <c r="M344" s="156"/>
      <c r="N344" s="155"/>
      <c r="O344" s="155"/>
      <c r="P344" s="155"/>
      <c r="Q344" s="155"/>
      <c r="R344" s="156"/>
      <c r="S344" s="156"/>
      <c r="T344" s="156"/>
      <c r="U344" s="156"/>
      <c r="V344" s="156"/>
      <c r="W344" s="156"/>
      <c r="X344" s="156"/>
      <c r="Y344" s="156"/>
      <c r="Z344" s="146"/>
      <c r="AA344" s="146"/>
      <c r="AB344" s="146"/>
      <c r="AC344" s="146"/>
      <c r="AD344" s="146"/>
      <c r="AE344" s="146"/>
      <c r="AF344" s="146"/>
      <c r="AG344" s="146" t="s">
        <v>197</v>
      </c>
      <c r="AH344" s="146">
        <v>0</v>
      </c>
      <c r="AI344" s="146"/>
      <c r="AJ344" s="146"/>
      <c r="AK344" s="146"/>
      <c r="AL344" s="146"/>
      <c r="AM344" s="146"/>
      <c r="AN344" s="146"/>
      <c r="AO344" s="146"/>
      <c r="AP344" s="146"/>
      <c r="AQ344" s="146"/>
      <c r="AR344" s="146"/>
      <c r="AS344" s="146"/>
      <c r="AT344" s="146"/>
      <c r="AU344" s="146"/>
      <c r="AV344" s="146"/>
      <c r="AW344" s="146"/>
      <c r="AX344" s="146"/>
      <c r="AY344" s="146"/>
      <c r="AZ344" s="146"/>
      <c r="BA344" s="146"/>
      <c r="BB344" s="146"/>
      <c r="BC344" s="146"/>
      <c r="BD344" s="146"/>
      <c r="BE344" s="146"/>
      <c r="BF344" s="146"/>
      <c r="BG344" s="146"/>
      <c r="BH344" s="146"/>
    </row>
    <row r="345" spans="1:60" x14ac:dyDescent="0.2">
      <c r="A345" s="3"/>
      <c r="B345" s="4"/>
      <c r="C345" s="175"/>
      <c r="D345" s="6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AE345">
        <v>12</v>
      </c>
      <c r="AF345">
        <v>21</v>
      </c>
      <c r="AG345" t="s">
        <v>137</v>
      </c>
    </row>
    <row r="346" spans="1:60" x14ac:dyDescent="0.2">
      <c r="A346" s="149"/>
      <c r="B346" s="150" t="s">
        <v>31</v>
      </c>
      <c r="C346" s="176"/>
      <c r="D346" s="151"/>
      <c r="E346" s="152"/>
      <c r="F346" s="152"/>
      <c r="G346" s="164">
        <f>G8+G10+G22+G39+G42+G48+G52+G61+G63+G68+G72+G123+G135+G142+G146+G154+G159+G179+G183+G207+G211+G213+G220+G230+G246+G252+G255+G267+G313+G323</f>
        <v>0</v>
      </c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AE346">
        <f>SUMIF(L7:L344,AE345,G7:G344)</f>
        <v>0</v>
      </c>
      <c r="AF346">
        <f>SUMIF(L7:L344,AF345,G7:G344)</f>
        <v>0</v>
      </c>
      <c r="AG346" t="s">
        <v>184</v>
      </c>
    </row>
    <row r="347" spans="1:60" x14ac:dyDescent="0.2">
      <c r="A347" s="3"/>
      <c r="B347" s="4"/>
      <c r="C347" s="175"/>
      <c r="D347" s="6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60" x14ac:dyDescent="0.2">
      <c r="A348" s="3"/>
      <c r="B348" s="4"/>
      <c r="C348" s="175"/>
      <c r="D348" s="6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60" x14ac:dyDescent="0.2">
      <c r="A349" s="267" t="s">
        <v>185</v>
      </c>
      <c r="B349" s="267"/>
      <c r="C349" s="268"/>
      <c r="D349" s="6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60" x14ac:dyDescent="0.2">
      <c r="A350" s="269"/>
      <c r="B350" s="270"/>
      <c r="C350" s="271"/>
      <c r="D350" s="270"/>
      <c r="E350" s="270"/>
      <c r="F350" s="270"/>
      <c r="G350" s="272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AG350" t="s">
        <v>186</v>
      </c>
    </row>
    <row r="351" spans="1:60" x14ac:dyDescent="0.2">
      <c r="A351" s="273"/>
      <c r="B351" s="274"/>
      <c r="C351" s="275"/>
      <c r="D351" s="274"/>
      <c r="E351" s="274"/>
      <c r="F351" s="274"/>
      <c r="G351" s="276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60" x14ac:dyDescent="0.2">
      <c r="A352" s="273"/>
      <c r="B352" s="274"/>
      <c r="C352" s="275"/>
      <c r="D352" s="274"/>
      <c r="E352" s="274"/>
      <c r="F352" s="274"/>
      <c r="G352" s="276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33" x14ac:dyDescent="0.2">
      <c r="A353" s="273"/>
      <c r="B353" s="274"/>
      <c r="C353" s="275"/>
      <c r="D353" s="274"/>
      <c r="E353" s="274"/>
      <c r="F353" s="274"/>
      <c r="G353" s="276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33" x14ac:dyDescent="0.2">
      <c r="A354" s="277"/>
      <c r="B354" s="278"/>
      <c r="C354" s="279"/>
      <c r="D354" s="278"/>
      <c r="E354" s="278"/>
      <c r="F354" s="278"/>
      <c r="G354" s="280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33" x14ac:dyDescent="0.2">
      <c r="A355" s="3"/>
      <c r="B355" s="4"/>
      <c r="C355" s="175"/>
      <c r="D355" s="6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33" x14ac:dyDescent="0.2">
      <c r="C356" s="177"/>
      <c r="D356" s="10"/>
      <c r="AG356" t="s">
        <v>187</v>
      </c>
    </row>
    <row r="357" spans="1:33" x14ac:dyDescent="0.2">
      <c r="D357" s="10"/>
    </row>
    <row r="358" spans="1:33" x14ac:dyDescent="0.2">
      <c r="D358" s="10"/>
    </row>
    <row r="359" spans="1:33" x14ac:dyDescent="0.2">
      <c r="D359" s="10"/>
    </row>
    <row r="360" spans="1:33" x14ac:dyDescent="0.2">
      <c r="D360" s="10"/>
    </row>
    <row r="361" spans="1:33" x14ac:dyDescent="0.2">
      <c r="D361" s="10"/>
    </row>
    <row r="362" spans="1:33" x14ac:dyDescent="0.2">
      <c r="D362" s="10"/>
    </row>
    <row r="363" spans="1:33" x14ac:dyDescent="0.2">
      <c r="D363" s="10"/>
    </row>
    <row r="364" spans="1:33" x14ac:dyDescent="0.2">
      <c r="D364" s="10"/>
    </row>
    <row r="365" spans="1:33" x14ac:dyDescent="0.2">
      <c r="D365" s="10"/>
    </row>
    <row r="366" spans="1:33" x14ac:dyDescent="0.2">
      <c r="D366" s="10"/>
    </row>
    <row r="367" spans="1:33" x14ac:dyDescent="0.2">
      <c r="D367" s="10"/>
    </row>
    <row r="368" spans="1:33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iJuzR8NzBL+G41URkN/buuI09pMPcmMSz9o6szES9xjWHyq9QFX/JgNqzYnib855d7CdJhRbPkuAopzCxSLW9Q==" saltValue="ELET8Ta3/3NVZhgF8pKlKQ==" spinCount="100000" sheet="1" objects="1" scenarios="1" selectLockedCells="1"/>
  <mergeCells count="74">
    <mergeCell ref="A349:C349"/>
    <mergeCell ref="A350:G354"/>
    <mergeCell ref="C17:G17"/>
    <mergeCell ref="C18:G18"/>
    <mergeCell ref="C19:G19"/>
    <mergeCell ref="C20:G20"/>
    <mergeCell ref="C107:G107"/>
    <mergeCell ref="C29:G29"/>
    <mergeCell ref="C32:G32"/>
    <mergeCell ref="C36:G36"/>
    <mergeCell ref="C105:G105"/>
    <mergeCell ref="C189:G189"/>
    <mergeCell ref="C113:G113"/>
    <mergeCell ref="C144:G144"/>
    <mergeCell ref="C145:G145"/>
    <mergeCell ref="C149:G149"/>
    <mergeCell ref="A1:G1"/>
    <mergeCell ref="C2:G2"/>
    <mergeCell ref="C3:G3"/>
    <mergeCell ref="C4:G4"/>
    <mergeCell ref="C24:G24"/>
    <mergeCell ref="C150:G150"/>
    <mergeCell ref="C152:G152"/>
    <mergeCell ref="C153:G153"/>
    <mergeCell ref="C157:G157"/>
    <mergeCell ref="C158:G158"/>
    <mergeCell ref="C162:G162"/>
    <mergeCell ref="C181:G181"/>
    <mergeCell ref="C254:G254"/>
    <mergeCell ref="C190:G190"/>
    <mergeCell ref="C192:G192"/>
    <mergeCell ref="C195:G195"/>
    <mergeCell ref="C199:G199"/>
    <mergeCell ref="C200:G200"/>
    <mergeCell ref="C201:G201"/>
    <mergeCell ref="C203:G203"/>
    <mergeCell ref="C205:G205"/>
    <mergeCell ref="C209:G209"/>
    <mergeCell ref="C224:G224"/>
    <mergeCell ref="C232:G232"/>
    <mergeCell ref="C284:G284"/>
    <mergeCell ref="C269:G269"/>
    <mergeCell ref="C270:G270"/>
    <mergeCell ref="C272:G272"/>
    <mergeCell ref="C273:G273"/>
    <mergeCell ref="C275:G275"/>
    <mergeCell ref="C276:G276"/>
    <mergeCell ref="C277:G277"/>
    <mergeCell ref="C279:G279"/>
    <mergeCell ref="C280:G280"/>
    <mergeCell ref="C281:G281"/>
    <mergeCell ref="C283:G283"/>
    <mergeCell ref="C308:G308"/>
    <mergeCell ref="C286:G286"/>
    <mergeCell ref="C287:G287"/>
    <mergeCell ref="C288:G288"/>
    <mergeCell ref="C291:G291"/>
    <mergeCell ref="C293:G293"/>
    <mergeCell ref="C295:G295"/>
    <mergeCell ref="C297:G297"/>
    <mergeCell ref="C299:G299"/>
    <mergeCell ref="C302:G302"/>
    <mergeCell ref="C304:G304"/>
    <mergeCell ref="C305:G305"/>
    <mergeCell ref="C333:G333"/>
    <mergeCell ref="C336:G336"/>
    <mergeCell ref="C341:G341"/>
    <mergeCell ref="C343:G343"/>
    <mergeCell ref="C315:G315"/>
    <mergeCell ref="C316:G316"/>
    <mergeCell ref="C318:G318"/>
    <mergeCell ref="C319:G319"/>
    <mergeCell ref="C321:G321"/>
    <mergeCell ref="C322:G32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3D57F-828C-4C5E-9259-2DE977276BCC}">
  <dimension ref="B1:F36"/>
  <sheetViews>
    <sheetView workbookViewId="0">
      <selection activeCell="I30" sqref="I30"/>
    </sheetView>
  </sheetViews>
  <sheetFormatPr defaultRowHeight="12.75" x14ac:dyDescent="0.2"/>
  <cols>
    <col min="1" max="1" width="8.7109375" style="194" customWidth="1"/>
    <col min="2" max="2" width="4.85546875" style="194" customWidth="1"/>
    <col min="3" max="3" width="3.85546875" style="194" customWidth="1"/>
    <col min="4" max="4" width="36.85546875" style="194" customWidth="1"/>
    <col min="5" max="256" width="9.140625" style="194"/>
    <col min="257" max="257" width="8.7109375" style="194" customWidth="1"/>
    <col min="258" max="258" width="4.85546875" style="194" customWidth="1"/>
    <col min="259" max="259" width="3.85546875" style="194" customWidth="1"/>
    <col min="260" max="260" width="36.85546875" style="194" customWidth="1"/>
    <col min="261" max="512" width="9.140625" style="194"/>
    <col min="513" max="513" width="8.7109375" style="194" customWidth="1"/>
    <col min="514" max="514" width="4.85546875" style="194" customWidth="1"/>
    <col min="515" max="515" width="3.85546875" style="194" customWidth="1"/>
    <col min="516" max="516" width="36.85546875" style="194" customWidth="1"/>
    <col min="517" max="768" width="9.140625" style="194"/>
    <col min="769" max="769" width="8.7109375" style="194" customWidth="1"/>
    <col min="770" max="770" width="4.85546875" style="194" customWidth="1"/>
    <col min="771" max="771" width="3.85546875" style="194" customWidth="1"/>
    <col min="772" max="772" width="36.85546875" style="194" customWidth="1"/>
    <col min="773" max="1024" width="9.140625" style="194"/>
    <col min="1025" max="1025" width="8.7109375" style="194" customWidth="1"/>
    <col min="1026" max="1026" width="4.85546875" style="194" customWidth="1"/>
    <col min="1027" max="1027" width="3.85546875" style="194" customWidth="1"/>
    <col min="1028" max="1028" width="36.85546875" style="194" customWidth="1"/>
    <col min="1029" max="1280" width="9.140625" style="194"/>
    <col min="1281" max="1281" width="8.7109375" style="194" customWidth="1"/>
    <col min="1282" max="1282" width="4.85546875" style="194" customWidth="1"/>
    <col min="1283" max="1283" width="3.85546875" style="194" customWidth="1"/>
    <col min="1284" max="1284" width="36.85546875" style="194" customWidth="1"/>
    <col min="1285" max="1536" width="9.140625" style="194"/>
    <col min="1537" max="1537" width="8.7109375" style="194" customWidth="1"/>
    <col min="1538" max="1538" width="4.85546875" style="194" customWidth="1"/>
    <col min="1539" max="1539" width="3.85546875" style="194" customWidth="1"/>
    <col min="1540" max="1540" width="36.85546875" style="194" customWidth="1"/>
    <col min="1541" max="1792" width="9.140625" style="194"/>
    <col min="1793" max="1793" width="8.7109375" style="194" customWidth="1"/>
    <col min="1794" max="1794" width="4.85546875" style="194" customWidth="1"/>
    <col min="1795" max="1795" width="3.85546875" style="194" customWidth="1"/>
    <col min="1796" max="1796" width="36.85546875" style="194" customWidth="1"/>
    <col min="1797" max="2048" width="9.140625" style="194"/>
    <col min="2049" max="2049" width="8.7109375" style="194" customWidth="1"/>
    <col min="2050" max="2050" width="4.85546875" style="194" customWidth="1"/>
    <col min="2051" max="2051" width="3.85546875" style="194" customWidth="1"/>
    <col min="2052" max="2052" width="36.85546875" style="194" customWidth="1"/>
    <col min="2053" max="2304" width="9.140625" style="194"/>
    <col min="2305" max="2305" width="8.7109375" style="194" customWidth="1"/>
    <col min="2306" max="2306" width="4.85546875" style="194" customWidth="1"/>
    <col min="2307" max="2307" width="3.85546875" style="194" customWidth="1"/>
    <col min="2308" max="2308" width="36.85546875" style="194" customWidth="1"/>
    <col min="2309" max="2560" width="9.140625" style="194"/>
    <col min="2561" max="2561" width="8.7109375" style="194" customWidth="1"/>
    <col min="2562" max="2562" width="4.85546875" style="194" customWidth="1"/>
    <col min="2563" max="2563" width="3.85546875" style="194" customWidth="1"/>
    <col min="2564" max="2564" width="36.85546875" style="194" customWidth="1"/>
    <col min="2565" max="2816" width="9.140625" style="194"/>
    <col min="2817" max="2817" width="8.7109375" style="194" customWidth="1"/>
    <col min="2818" max="2818" width="4.85546875" style="194" customWidth="1"/>
    <col min="2819" max="2819" width="3.85546875" style="194" customWidth="1"/>
    <col min="2820" max="2820" width="36.85546875" style="194" customWidth="1"/>
    <col min="2821" max="3072" width="9.140625" style="194"/>
    <col min="3073" max="3073" width="8.7109375" style="194" customWidth="1"/>
    <col min="3074" max="3074" width="4.85546875" style="194" customWidth="1"/>
    <col min="3075" max="3075" width="3.85546875" style="194" customWidth="1"/>
    <col min="3076" max="3076" width="36.85546875" style="194" customWidth="1"/>
    <col min="3077" max="3328" width="9.140625" style="194"/>
    <col min="3329" max="3329" width="8.7109375" style="194" customWidth="1"/>
    <col min="3330" max="3330" width="4.85546875" style="194" customWidth="1"/>
    <col min="3331" max="3331" width="3.85546875" style="194" customWidth="1"/>
    <col min="3332" max="3332" width="36.85546875" style="194" customWidth="1"/>
    <col min="3333" max="3584" width="9.140625" style="194"/>
    <col min="3585" max="3585" width="8.7109375" style="194" customWidth="1"/>
    <col min="3586" max="3586" width="4.85546875" style="194" customWidth="1"/>
    <col min="3587" max="3587" width="3.85546875" style="194" customWidth="1"/>
    <col min="3588" max="3588" width="36.85546875" style="194" customWidth="1"/>
    <col min="3589" max="3840" width="9.140625" style="194"/>
    <col min="3841" max="3841" width="8.7109375" style="194" customWidth="1"/>
    <col min="3842" max="3842" width="4.85546875" style="194" customWidth="1"/>
    <col min="3843" max="3843" width="3.85546875" style="194" customWidth="1"/>
    <col min="3844" max="3844" width="36.85546875" style="194" customWidth="1"/>
    <col min="3845" max="4096" width="9.140625" style="194"/>
    <col min="4097" max="4097" width="8.7109375" style="194" customWidth="1"/>
    <col min="4098" max="4098" width="4.85546875" style="194" customWidth="1"/>
    <col min="4099" max="4099" width="3.85546875" style="194" customWidth="1"/>
    <col min="4100" max="4100" width="36.85546875" style="194" customWidth="1"/>
    <col min="4101" max="4352" width="9.140625" style="194"/>
    <col min="4353" max="4353" width="8.7109375" style="194" customWidth="1"/>
    <col min="4354" max="4354" width="4.85546875" style="194" customWidth="1"/>
    <col min="4355" max="4355" width="3.85546875" style="194" customWidth="1"/>
    <col min="4356" max="4356" width="36.85546875" style="194" customWidth="1"/>
    <col min="4357" max="4608" width="9.140625" style="194"/>
    <col min="4609" max="4609" width="8.7109375" style="194" customWidth="1"/>
    <col min="4610" max="4610" width="4.85546875" style="194" customWidth="1"/>
    <col min="4611" max="4611" width="3.85546875" style="194" customWidth="1"/>
    <col min="4612" max="4612" width="36.85546875" style="194" customWidth="1"/>
    <col min="4613" max="4864" width="9.140625" style="194"/>
    <col min="4865" max="4865" width="8.7109375" style="194" customWidth="1"/>
    <col min="4866" max="4866" width="4.85546875" style="194" customWidth="1"/>
    <col min="4867" max="4867" width="3.85546875" style="194" customWidth="1"/>
    <col min="4868" max="4868" width="36.85546875" style="194" customWidth="1"/>
    <col min="4869" max="5120" width="9.140625" style="194"/>
    <col min="5121" max="5121" width="8.7109375" style="194" customWidth="1"/>
    <col min="5122" max="5122" width="4.85546875" style="194" customWidth="1"/>
    <col min="5123" max="5123" width="3.85546875" style="194" customWidth="1"/>
    <col min="5124" max="5124" width="36.85546875" style="194" customWidth="1"/>
    <col min="5125" max="5376" width="9.140625" style="194"/>
    <col min="5377" max="5377" width="8.7109375" style="194" customWidth="1"/>
    <col min="5378" max="5378" width="4.85546875" style="194" customWidth="1"/>
    <col min="5379" max="5379" width="3.85546875" style="194" customWidth="1"/>
    <col min="5380" max="5380" width="36.85546875" style="194" customWidth="1"/>
    <col min="5381" max="5632" width="9.140625" style="194"/>
    <col min="5633" max="5633" width="8.7109375" style="194" customWidth="1"/>
    <col min="5634" max="5634" width="4.85546875" style="194" customWidth="1"/>
    <col min="5635" max="5635" width="3.85546875" style="194" customWidth="1"/>
    <col min="5636" max="5636" width="36.85546875" style="194" customWidth="1"/>
    <col min="5637" max="5888" width="9.140625" style="194"/>
    <col min="5889" max="5889" width="8.7109375" style="194" customWidth="1"/>
    <col min="5890" max="5890" width="4.85546875" style="194" customWidth="1"/>
    <col min="5891" max="5891" width="3.85546875" style="194" customWidth="1"/>
    <col min="5892" max="5892" width="36.85546875" style="194" customWidth="1"/>
    <col min="5893" max="6144" width="9.140625" style="194"/>
    <col min="6145" max="6145" width="8.7109375" style="194" customWidth="1"/>
    <col min="6146" max="6146" width="4.85546875" style="194" customWidth="1"/>
    <col min="6147" max="6147" width="3.85546875" style="194" customWidth="1"/>
    <col min="6148" max="6148" width="36.85546875" style="194" customWidth="1"/>
    <col min="6149" max="6400" width="9.140625" style="194"/>
    <col min="6401" max="6401" width="8.7109375" style="194" customWidth="1"/>
    <col min="6402" max="6402" width="4.85546875" style="194" customWidth="1"/>
    <col min="6403" max="6403" width="3.85546875" style="194" customWidth="1"/>
    <col min="6404" max="6404" width="36.85546875" style="194" customWidth="1"/>
    <col min="6405" max="6656" width="9.140625" style="194"/>
    <col min="6657" max="6657" width="8.7109375" style="194" customWidth="1"/>
    <col min="6658" max="6658" width="4.85546875" style="194" customWidth="1"/>
    <col min="6659" max="6659" width="3.85546875" style="194" customWidth="1"/>
    <col min="6660" max="6660" width="36.85546875" style="194" customWidth="1"/>
    <col min="6661" max="6912" width="9.140625" style="194"/>
    <col min="6913" max="6913" width="8.7109375" style="194" customWidth="1"/>
    <col min="6914" max="6914" width="4.85546875" style="194" customWidth="1"/>
    <col min="6915" max="6915" width="3.85546875" style="194" customWidth="1"/>
    <col min="6916" max="6916" width="36.85546875" style="194" customWidth="1"/>
    <col min="6917" max="7168" width="9.140625" style="194"/>
    <col min="7169" max="7169" width="8.7109375" style="194" customWidth="1"/>
    <col min="7170" max="7170" width="4.85546875" style="194" customWidth="1"/>
    <col min="7171" max="7171" width="3.85546875" style="194" customWidth="1"/>
    <col min="7172" max="7172" width="36.85546875" style="194" customWidth="1"/>
    <col min="7173" max="7424" width="9.140625" style="194"/>
    <col min="7425" max="7425" width="8.7109375" style="194" customWidth="1"/>
    <col min="7426" max="7426" width="4.85546875" style="194" customWidth="1"/>
    <col min="7427" max="7427" width="3.85546875" style="194" customWidth="1"/>
    <col min="7428" max="7428" width="36.85546875" style="194" customWidth="1"/>
    <col min="7429" max="7680" width="9.140625" style="194"/>
    <col min="7681" max="7681" width="8.7109375" style="194" customWidth="1"/>
    <col min="7682" max="7682" width="4.85546875" style="194" customWidth="1"/>
    <col min="7683" max="7683" width="3.85546875" style="194" customWidth="1"/>
    <col min="7684" max="7684" width="36.85546875" style="194" customWidth="1"/>
    <col min="7685" max="7936" width="9.140625" style="194"/>
    <col min="7937" max="7937" width="8.7109375" style="194" customWidth="1"/>
    <col min="7938" max="7938" width="4.85546875" style="194" customWidth="1"/>
    <col min="7939" max="7939" width="3.85546875" style="194" customWidth="1"/>
    <col min="7940" max="7940" width="36.85546875" style="194" customWidth="1"/>
    <col min="7941" max="8192" width="9.140625" style="194"/>
    <col min="8193" max="8193" width="8.7109375" style="194" customWidth="1"/>
    <col min="8194" max="8194" width="4.85546875" style="194" customWidth="1"/>
    <col min="8195" max="8195" width="3.85546875" style="194" customWidth="1"/>
    <col min="8196" max="8196" width="36.85546875" style="194" customWidth="1"/>
    <col min="8197" max="8448" width="9.140625" style="194"/>
    <col min="8449" max="8449" width="8.7109375" style="194" customWidth="1"/>
    <col min="8450" max="8450" width="4.85546875" style="194" customWidth="1"/>
    <col min="8451" max="8451" width="3.85546875" style="194" customWidth="1"/>
    <col min="8452" max="8452" width="36.85546875" style="194" customWidth="1"/>
    <col min="8453" max="8704" width="9.140625" style="194"/>
    <col min="8705" max="8705" width="8.7109375" style="194" customWidth="1"/>
    <col min="8706" max="8706" width="4.85546875" style="194" customWidth="1"/>
    <col min="8707" max="8707" width="3.85546875" style="194" customWidth="1"/>
    <col min="8708" max="8708" width="36.85546875" style="194" customWidth="1"/>
    <col min="8709" max="8960" width="9.140625" style="194"/>
    <col min="8961" max="8961" width="8.7109375" style="194" customWidth="1"/>
    <col min="8962" max="8962" width="4.85546875" style="194" customWidth="1"/>
    <col min="8963" max="8963" width="3.85546875" style="194" customWidth="1"/>
    <col min="8964" max="8964" width="36.85546875" style="194" customWidth="1"/>
    <col min="8965" max="9216" width="9.140625" style="194"/>
    <col min="9217" max="9217" width="8.7109375" style="194" customWidth="1"/>
    <col min="9218" max="9218" width="4.85546875" style="194" customWidth="1"/>
    <col min="9219" max="9219" width="3.85546875" style="194" customWidth="1"/>
    <col min="9220" max="9220" width="36.85546875" style="194" customWidth="1"/>
    <col min="9221" max="9472" width="9.140625" style="194"/>
    <col min="9473" max="9473" width="8.7109375" style="194" customWidth="1"/>
    <col min="9474" max="9474" width="4.85546875" style="194" customWidth="1"/>
    <col min="9475" max="9475" width="3.85546875" style="194" customWidth="1"/>
    <col min="9476" max="9476" width="36.85546875" style="194" customWidth="1"/>
    <col min="9477" max="9728" width="9.140625" style="194"/>
    <col min="9729" max="9729" width="8.7109375" style="194" customWidth="1"/>
    <col min="9730" max="9730" width="4.85546875" style="194" customWidth="1"/>
    <col min="9731" max="9731" width="3.85546875" style="194" customWidth="1"/>
    <col min="9732" max="9732" width="36.85546875" style="194" customWidth="1"/>
    <col min="9733" max="9984" width="9.140625" style="194"/>
    <col min="9985" max="9985" width="8.7109375" style="194" customWidth="1"/>
    <col min="9986" max="9986" width="4.85546875" style="194" customWidth="1"/>
    <col min="9987" max="9987" width="3.85546875" style="194" customWidth="1"/>
    <col min="9988" max="9988" width="36.85546875" style="194" customWidth="1"/>
    <col min="9989" max="10240" width="9.140625" style="194"/>
    <col min="10241" max="10241" width="8.7109375" style="194" customWidth="1"/>
    <col min="10242" max="10242" width="4.85546875" style="194" customWidth="1"/>
    <col min="10243" max="10243" width="3.85546875" style="194" customWidth="1"/>
    <col min="10244" max="10244" width="36.85546875" style="194" customWidth="1"/>
    <col min="10245" max="10496" width="9.140625" style="194"/>
    <col min="10497" max="10497" width="8.7109375" style="194" customWidth="1"/>
    <col min="10498" max="10498" width="4.85546875" style="194" customWidth="1"/>
    <col min="10499" max="10499" width="3.85546875" style="194" customWidth="1"/>
    <col min="10500" max="10500" width="36.85546875" style="194" customWidth="1"/>
    <col min="10501" max="10752" width="9.140625" style="194"/>
    <col min="10753" max="10753" width="8.7109375" style="194" customWidth="1"/>
    <col min="10754" max="10754" width="4.85546875" style="194" customWidth="1"/>
    <col min="10755" max="10755" width="3.85546875" style="194" customWidth="1"/>
    <col min="10756" max="10756" width="36.85546875" style="194" customWidth="1"/>
    <col min="10757" max="11008" width="9.140625" style="194"/>
    <col min="11009" max="11009" width="8.7109375" style="194" customWidth="1"/>
    <col min="11010" max="11010" width="4.85546875" style="194" customWidth="1"/>
    <col min="11011" max="11011" width="3.85546875" style="194" customWidth="1"/>
    <col min="11012" max="11012" width="36.85546875" style="194" customWidth="1"/>
    <col min="11013" max="11264" width="9.140625" style="194"/>
    <col min="11265" max="11265" width="8.7109375" style="194" customWidth="1"/>
    <col min="11266" max="11266" width="4.85546875" style="194" customWidth="1"/>
    <col min="11267" max="11267" width="3.85546875" style="194" customWidth="1"/>
    <col min="11268" max="11268" width="36.85546875" style="194" customWidth="1"/>
    <col min="11269" max="11520" width="9.140625" style="194"/>
    <col min="11521" max="11521" width="8.7109375" style="194" customWidth="1"/>
    <col min="11522" max="11522" width="4.85546875" style="194" customWidth="1"/>
    <col min="11523" max="11523" width="3.85546875" style="194" customWidth="1"/>
    <col min="11524" max="11524" width="36.85546875" style="194" customWidth="1"/>
    <col min="11525" max="11776" width="9.140625" style="194"/>
    <col min="11777" max="11777" width="8.7109375" style="194" customWidth="1"/>
    <col min="11778" max="11778" width="4.85546875" style="194" customWidth="1"/>
    <col min="11779" max="11779" width="3.85546875" style="194" customWidth="1"/>
    <col min="11780" max="11780" width="36.85546875" style="194" customWidth="1"/>
    <col min="11781" max="12032" width="9.140625" style="194"/>
    <col min="12033" max="12033" width="8.7109375" style="194" customWidth="1"/>
    <col min="12034" max="12034" width="4.85546875" style="194" customWidth="1"/>
    <col min="12035" max="12035" width="3.85546875" style="194" customWidth="1"/>
    <col min="12036" max="12036" width="36.85546875" style="194" customWidth="1"/>
    <col min="12037" max="12288" width="9.140625" style="194"/>
    <col min="12289" max="12289" width="8.7109375" style="194" customWidth="1"/>
    <col min="12290" max="12290" width="4.85546875" style="194" customWidth="1"/>
    <col min="12291" max="12291" width="3.85546875" style="194" customWidth="1"/>
    <col min="12292" max="12292" width="36.85546875" style="194" customWidth="1"/>
    <col min="12293" max="12544" width="9.140625" style="194"/>
    <col min="12545" max="12545" width="8.7109375" style="194" customWidth="1"/>
    <col min="12546" max="12546" width="4.85546875" style="194" customWidth="1"/>
    <col min="12547" max="12547" width="3.85546875" style="194" customWidth="1"/>
    <col min="12548" max="12548" width="36.85546875" style="194" customWidth="1"/>
    <col min="12549" max="12800" width="9.140625" style="194"/>
    <col min="12801" max="12801" width="8.7109375" style="194" customWidth="1"/>
    <col min="12802" max="12802" width="4.85546875" style="194" customWidth="1"/>
    <col min="12803" max="12803" width="3.85546875" style="194" customWidth="1"/>
    <col min="12804" max="12804" width="36.85546875" style="194" customWidth="1"/>
    <col min="12805" max="13056" width="9.140625" style="194"/>
    <col min="13057" max="13057" width="8.7109375" style="194" customWidth="1"/>
    <col min="13058" max="13058" width="4.85546875" style="194" customWidth="1"/>
    <col min="13059" max="13059" width="3.85546875" style="194" customWidth="1"/>
    <col min="13060" max="13060" width="36.85546875" style="194" customWidth="1"/>
    <col min="13061" max="13312" width="9.140625" style="194"/>
    <col min="13313" max="13313" width="8.7109375" style="194" customWidth="1"/>
    <col min="13314" max="13314" width="4.85546875" style="194" customWidth="1"/>
    <col min="13315" max="13315" width="3.85546875" style="194" customWidth="1"/>
    <col min="13316" max="13316" width="36.85546875" style="194" customWidth="1"/>
    <col min="13317" max="13568" width="9.140625" style="194"/>
    <col min="13569" max="13569" width="8.7109375" style="194" customWidth="1"/>
    <col min="13570" max="13570" width="4.85546875" style="194" customWidth="1"/>
    <col min="13571" max="13571" width="3.85546875" style="194" customWidth="1"/>
    <col min="13572" max="13572" width="36.85546875" style="194" customWidth="1"/>
    <col min="13573" max="13824" width="9.140625" style="194"/>
    <col min="13825" max="13825" width="8.7109375" style="194" customWidth="1"/>
    <col min="13826" max="13826" width="4.85546875" style="194" customWidth="1"/>
    <col min="13827" max="13827" width="3.85546875" style="194" customWidth="1"/>
    <col min="13828" max="13828" width="36.85546875" style="194" customWidth="1"/>
    <col min="13829" max="14080" width="9.140625" style="194"/>
    <col min="14081" max="14081" width="8.7109375" style="194" customWidth="1"/>
    <col min="14082" max="14082" width="4.85546875" style="194" customWidth="1"/>
    <col min="14083" max="14083" width="3.85546875" style="194" customWidth="1"/>
    <col min="14084" max="14084" width="36.85546875" style="194" customWidth="1"/>
    <col min="14085" max="14336" width="9.140625" style="194"/>
    <col min="14337" max="14337" width="8.7109375" style="194" customWidth="1"/>
    <col min="14338" max="14338" width="4.85546875" style="194" customWidth="1"/>
    <col min="14339" max="14339" width="3.85546875" style="194" customWidth="1"/>
    <col min="14340" max="14340" width="36.85546875" style="194" customWidth="1"/>
    <col min="14341" max="14592" width="9.140625" style="194"/>
    <col min="14593" max="14593" width="8.7109375" style="194" customWidth="1"/>
    <col min="14594" max="14594" width="4.85546875" style="194" customWidth="1"/>
    <col min="14595" max="14595" width="3.85546875" style="194" customWidth="1"/>
    <col min="14596" max="14596" width="36.85546875" style="194" customWidth="1"/>
    <col min="14597" max="14848" width="9.140625" style="194"/>
    <col min="14849" max="14849" width="8.7109375" style="194" customWidth="1"/>
    <col min="14850" max="14850" width="4.85546875" style="194" customWidth="1"/>
    <col min="14851" max="14851" width="3.85546875" style="194" customWidth="1"/>
    <col min="14852" max="14852" width="36.85546875" style="194" customWidth="1"/>
    <col min="14853" max="15104" width="9.140625" style="194"/>
    <col min="15105" max="15105" width="8.7109375" style="194" customWidth="1"/>
    <col min="15106" max="15106" width="4.85546875" style="194" customWidth="1"/>
    <col min="15107" max="15107" width="3.85546875" style="194" customWidth="1"/>
    <col min="15108" max="15108" width="36.85546875" style="194" customWidth="1"/>
    <col min="15109" max="15360" width="9.140625" style="194"/>
    <col min="15361" max="15361" width="8.7109375" style="194" customWidth="1"/>
    <col min="15362" max="15362" width="4.85546875" style="194" customWidth="1"/>
    <col min="15363" max="15363" width="3.85546875" style="194" customWidth="1"/>
    <col min="15364" max="15364" width="36.85546875" style="194" customWidth="1"/>
    <col min="15365" max="15616" width="9.140625" style="194"/>
    <col min="15617" max="15617" width="8.7109375" style="194" customWidth="1"/>
    <col min="15618" max="15618" width="4.85546875" style="194" customWidth="1"/>
    <col min="15619" max="15619" width="3.85546875" style="194" customWidth="1"/>
    <col min="15620" max="15620" width="36.85546875" style="194" customWidth="1"/>
    <col min="15621" max="15872" width="9.140625" style="194"/>
    <col min="15873" max="15873" width="8.7109375" style="194" customWidth="1"/>
    <col min="15874" max="15874" width="4.85546875" style="194" customWidth="1"/>
    <col min="15875" max="15875" width="3.85546875" style="194" customWidth="1"/>
    <col min="15876" max="15876" width="36.85546875" style="194" customWidth="1"/>
    <col min="15877" max="16128" width="9.140625" style="194"/>
    <col min="16129" max="16129" width="8.7109375" style="194" customWidth="1"/>
    <col min="16130" max="16130" width="4.85546875" style="194" customWidth="1"/>
    <col min="16131" max="16131" width="3.85546875" style="194" customWidth="1"/>
    <col min="16132" max="16132" width="36.85546875" style="194" customWidth="1"/>
    <col min="16133" max="16384" width="9.140625" style="194"/>
  </cols>
  <sheetData>
    <row r="1" spans="2:6" s="192" customFormat="1" ht="15.75" x14ac:dyDescent="0.25">
      <c r="B1" s="192" t="s">
        <v>615</v>
      </c>
    </row>
    <row r="2" spans="2:6" s="193" customFormat="1" ht="18.75" x14ac:dyDescent="0.3">
      <c r="B2" s="193" t="s">
        <v>616</v>
      </c>
    </row>
    <row r="3" spans="2:6" s="193" customFormat="1" ht="18.75" x14ac:dyDescent="0.3">
      <c r="B3" s="193" t="s">
        <v>617</v>
      </c>
    </row>
    <row r="6" spans="2:6" s="193" customFormat="1" ht="18.75" x14ac:dyDescent="0.3">
      <c r="B6" s="193" t="s">
        <v>618</v>
      </c>
    </row>
    <row r="7" spans="2:6" x14ac:dyDescent="0.2">
      <c r="B7" s="194" t="s">
        <v>619</v>
      </c>
    </row>
    <row r="8" spans="2:6" x14ac:dyDescent="0.2">
      <c r="B8" s="194" t="s">
        <v>620</v>
      </c>
    </row>
    <row r="9" spans="2:6" x14ac:dyDescent="0.2">
      <c r="B9" s="194" t="s">
        <v>621</v>
      </c>
    </row>
    <row r="10" spans="2:6" x14ac:dyDescent="0.2">
      <c r="B10" s="194" t="s">
        <v>622</v>
      </c>
    </row>
    <row r="11" spans="2:6" x14ac:dyDescent="0.2">
      <c r="B11" s="194" t="s">
        <v>623</v>
      </c>
    </row>
    <row r="12" spans="2:6" x14ac:dyDescent="0.2">
      <c r="B12" s="194" t="s">
        <v>624</v>
      </c>
    </row>
    <row r="13" spans="2:6" x14ac:dyDescent="0.2">
      <c r="B13" s="194" t="s">
        <v>625</v>
      </c>
    </row>
    <row r="14" spans="2:6" x14ac:dyDescent="0.2">
      <c r="B14" s="194" t="s">
        <v>626</v>
      </c>
    </row>
    <row r="15" spans="2:6" s="196" customFormat="1" ht="11.25" x14ac:dyDescent="0.2">
      <c r="B15" s="195" t="s">
        <v>627</v>
      </c>
      <c r="C15" s="195" t="s">
        <v>628</v>
      </c>
      <c r="D15" s="195" t="s">
        <v>629</v>
      </c>
      <c r="E15" s="195" t="s">
        <v>630</v>
      </c>
      <c r="F15" s="195" t="s">
        <v>631</v>
      </c>
    </row>
    <row r="16" spans="2:6" s="196" customFormat="1" ht="11.25" x14ac:dyDescent="0.2">
      <c r="B16" s="195">
        <v>0</v>
      </c>
      <c r="C16" s="195" t="s">
        <v>632</v>
      </c>
      <c r="D16" s="195" t="s">
        <v>633</v>
      </c>
      <c r="E16" s="195"/>
      <c r="F16" s="195">
        <f t="shared" ref="F16:F29" si="0">B16*E16</f>
        <v>0</v>
      </c>
    </row>
    <row r="17" spans="2:6" s="196" customFormat="1" ht="11.25" x14ac:dyDescent="0.2">
      <c r="B17" s="195">
        <v>0</v>
      </c>
      <c r="C17" s="195" t="s">
        <v>632</v>
      </c>
      <c r="D17" s="195" t="s">
        <v>634</v>
      </c>
      <c r="E17" s="195"/>
      <c r="F17" s="195">
        <f t="shared" si="0"/>
        <v>0</v>
      </c>
    </row>
    <row r="18" spans="2:6" s="196" customFormat="1" ht="11.25" x14ac:dyDescent="0.2">
      <c r="B18" s="195">
        <v>2</v>
      </c>
      <c r="C18" s="195" t="s">
        <v>632</v>
      </c>
      <c r="D18" s="195" t="s">
        <v>635</v>
      </c>
      <c r="E18" s="195"/>
      <c r="F18" s="195">
        <f t="shared" si="0"/>
        <v>0</v>
      </c>
    </row>
    <row r="19" spans="2:6" s="196" customFormat="1" ht="11.25" x14ac:dyDescent="0.2">
      <c r="B19" s="195">
        <v>0</v>
      </c>
      <c r="C19" s="195" t="s">
        <v>632</v>
      </c>
      <c r="D19" s="195" t="s">
        <v>636</v>
      </c>
      <c r="E19" s="195"/>
      <c r="F19" s="195">
        <f t="shared" si="0"/>
        <v>0</v>
      </c>
    </row>
    <row r="20" spans="2:6" s="196" customFormat="1" ht="11.25" x14ac:dyDescent="0.2">
      <c r="B20" s="195">
        <v>0</v>
      </c>
      <c r="C20" s="195" t="s">
        <v>632</v>
      </c>
      <c r="D20" s="195" t="s">
        <v>637</v>
      </c>
      <c r="E20" s="195"/>
      <c r="F20" s="195">
        <f t="shared" si="0"/>
        <v>0</v>
      </c>
    </row>
    <row r="21" spans="2:6" s="196" customFormat="1" ht="11.25" x14ac:dyDescent="0.2">
      <c r="B21" s="195">
        <v>1</v>
      </c>
      <c r="C21" s="195" t="s">
        <v>632</v>
      </c>
      <c r="D21" s="195" t="s">
        <v>638</v>
      </c>
      <c r="E21" s="195"/>
      <c r="F21" s="195">
        <f t="shared" si="0"/>
        <v>0</v>
      </c>
    </row>
    <row r="22" spans="2:6" s="196" customFormat="1" ht="11.25" x14ac:dyDescent="0.2">
      <c r="B22" s="195">
        <v>1</v>
      </c>
      <c r="C22" s="195" t="s">
        <v>632</v>
      </c>
      <c r="D22" s="195" t="s">
        <v>639</v>
      </c>
      <c r="E22" s="195"/>
      <c r="F22" s="195">
        <f t="shared" si="0"/>
        <v>0</v>
      </c>
    </row>
    <row r="23" spans="2:6" s="196" customFormat="1" ht="11.25" x14ac:dyDescent="0.2">
      <c r="B23" s="195">
        <v>2</v>
      </c>
      <c r="C23" s="195" t="s">
        <v>632</v>
      </c>
      <c r="D23" s="195" t="s">
        <v>640</v>
      </c>
      <c r="E23" s="195"/>
      <c r="F23" s="195">
        <f t="shared" si="0"/>
        <v>0</v>
      </c>
    </row>
    <row r="24" spans="2:6" s="196" customFormat="1" ht="11.25" x14ac:dyDescent="0.2">
      <c r="B24" s="195">
        <v>200</v>
      </c>
      <c r="C24" s="195" t="s">
        <v>232</v>
      </c>
      <c r="D24" s="195" t="s">
        <v>641</v>
      </c>
      <c r="E24" s="195"/>
      <c r="F24" s="195">
        <f t="shared" si="0"/>
        <v>0</v>
      </c>
    </row>
    <row r="25" spans="2:6" s="196" customFormat="1" ht="11.25" x14ac:dyDescent="0.2">
      <c r="B25" s="195">
        <v>30</v>
      </c>
      <c r="C25" s="195" t="s">
        <v>232</v>
      </c>
      <c r="D25" s="195" t="s">
        <v>642</v>
      </c>
      <c r="E25" s="195"/>
      <c r="F25" s="195">
        <f t="shared" si="0"/>
        <v>0</v>
      </c>
    </row>
    <row r="26" spans="2:6" s="196" customFormat="1" ht="11.25" x14ac:dyDescent="0.2">
      <c r="B26" s="195">
        <v>20</v>
      </c>
      <c r="C26" s="195" t="s">
        <v>232</v>
      </c>
      <c r="D26" s="195" t="s">
        <v>643</v>
      </c>
      <c r="E26" s="195"/>
      <c r="F26" s="195">
        <f t="shared" si="0"/>
        <v>0</v>
      </c>
    </row>
    <row r="27" spans="2:6" s="196" customFormat="1" ht="11.25" x14ac:dyDescent="0.2">
      <c r="B27" s="195">
        <v>1</v>
      </c>
      <c r="C27" s="195" t="s">
        <v>632</v>
      </c>
      <c r="D27" s="195" t="s">
        <v>644</v>
      </c>
      <c r="E27" s="195"/>
      <c r="F27" s="195">
        <f t="shared" si="0"/>
        <v>0</v>
      </c>
    </row>
    <row r="28" spans="2:6" s="196" customFormat="1" ht="11.25" x14ac:dyDescent="0.2">
      <c r="B28" s="195">
        <v>2</v>
      </c>
      <c r="C28" s="195" t="s">
        <v>632</v>
      </c>
      <c r="D28" s="195" t="s">
        <v>645</v>
      </c>
      <c r="E28" s="195"/>
      <c r="F28" s="195">
        <f t="shared" si="0"/>
        <v>0</v>
      </c>
    </row>
    <row r="29" spans="2:6" s="196" customFormat="1" ht="11.25" x14ac:dyDescent="0.2">
      <c r="B29" s="195">
        <v>1</v>
      </c>
      <c r="C29" s="195" t="s">
        <v>646</v>
      </c>
      <c r="D29" s="195" t="s">
        <v>647</v>
      </c>
      <c r="E29" s="195"/>
      <c r="F29" s="195">
        <f t="shared" si="0"/>
        <v>0</v>
      </c>
    </row>
    <row r="30" spans="2:6" s="196" customFormat="1" ht="11.25" x14ac:dyDescent="0.2">
      <c r="B30" s="195"/>
      <c r="C30" s="195"/>
      <c r="D30" s="195" t="s">
        <v>648</v>
      </c>
      <c r="E30" s="195"/>
      <c r="F30" s="197">
        <f>SUM(F16:F29)</f>
        <v>0</v>
      </c>
    </row>
    <row r="31" spans="2:6" s="196" customFormat="1" ht="11.25" x14ac:dyDescent="0.2">
      <c r="B31" s="195">
        <v>1</v>
      </c>
      <c r="C31" s="195"/>
      <c r="D31" s="195" t="s">
        <v>649</v>
      </c>
      <c r="E31" s="195"/>
      <c r="F31" s="195">
        <f>B31*E31</f>
        <v>0</v>
      </c>
    </row>
    <row r="32" spans="2:6" s="196" customFormat="1" ht="11.25" x14ac:dyDescent="0.2">
      <c r="B32" s="195">
        <v>2</v>
      </c>
      <c r="C32" s="195"/>
      <c r="D32" s="195" t="s">
        <v>650</v>
      </c>
      <c r="E32" s="195"/>
      <c r="F32" s="195">
        <f>B32*E32</f>
        <v>0</v>
      </c>
    </row>
    <row r="33" spans="2:6" s="196" customFormat="1" ht="11.25" x14ac:dyDescent="0.2">
      <c r="B33" s="195">
        <v>0</v>
      </c>
      <c r="C33" s="195"/>
      <c r="D33" s="195" t="s">
        <v>651</v>
      </c>
      <c r="E33" s="195"/>
      <c r="F33" s="195">
        <f>B33*E33</f>
        <v>0</v>
      </c>
    </row>
    <row r="34" spans="2:6" s="196" customFormat="1" ht="11.25" x14ac:dyDescent="0.2">
      <c r="B34" s="195">
        <v>1</v>
      </c>
      <c r="C34" s="195"/>
      <c r="D34" s="195" t="s">
        <v>652</v>
      </c>
      <c r="E34" s="195"/>
      <c r="F34" s="195">
        <f>B34*E34</f>
        <v>0</v>
      </c>
    </row>
    <row r="35" spans="2:6" s="196" customFormat="1" ht="11.25" x14ac:dyDescent="0.2">
      <c r="B35" s="195">
        <v>1</v>
      </c>
      <c r="C35" s="195"/>
      <c r="D35" s="195" t="s">
        <v>653</v>
      </c>
      <c r="E35" s="195"/>
      <c r="F35" s="195">
        <f>B35*E35</f>
        <v>0</v>
      </c>
    </row>
    <row r="36" spans="2:6" s="200" customFormat="1" ht="10.5" x14ac:dyDescent="0.15">
      <c r="B36" s="198"/>
      <c r="C36" s="198"/>
      <c r="D36" s="198" t="s">
        <v>654</v>
      </c>
      <c r="E36" s="198"/>
      <c r="F36" s="199">
        <f>SUM(F30:F35)</f>
        <v>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50</vt:i4>
      </vt:variant>
    </vt:vector>
  </HeadingPairs>
  <TitlesOfParts>
    <vt:vector size="56" baseType="lpstr">
      <vt:lpstr>Pokyny pro vyplnění</vt:lpstr>
      <vt:lpstr>Stavba</vt:lpstr>
      <vt:lpstr>VzorPolozky</vt:lpstr>
      <vt:lpstr>ON VN</vt:lpstr>
      <vt:lpstr>STAVEBNÍ</vt:lpstr>
      <vt:lpstr>SLP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'ON VN'!Názvy_tisku</vt:lpstr>
      <vt:lpstr>STAVEBNÍ!Názvy_tisku</vt:lpstr>
      <vt:lpstr>oadresa</vt:lpstr>
      <vt:lpstr>Stavba!Objednatel</vt:lpstr>
      <vt:lpstr>Stavba!Objekt</vt:lpstr>
      <vt:lpstr>'ON VN'!Oblast_tisku</vt:lpstr>
      <vt:lpstr>Stavba!Oblast_tisku</vt:lpstr>
      <vt:lpstr>STAVEBNÍ!Oblast_tisku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aUDA</dc:creator>
  <cp:lastModifiedBy>Bc. Forbelský Jan</cp:lastModifiedBy>
  <cp:lastPrinted>2019-03-19T12:27:02Z</cp:lastPrinted>
  <dcterms:created xsi:type="dcterms:W3CDTF">2009-04-08T07:15:50Z</dcterms:created>
  <dcterms:modified xsi:type="dcterms:W3CDTF">2025-12-08T10:23:43Z</dcterms:modified>
</cp:coreProperties>
</file>